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Servair\Servair 2021\"/>
    </mc:Choice>
  </mc:AlternateContent>
  <xr:revisionPtr revIDLastSave="0" documentId="13_ncr:1_{A7367DC2-E785-4F36-A3C1-E3035B58B4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ynthèse données &amp; ratios" sheetId="14" r:id="rId1"/>
  </sheets>
  <externalReferences>
    <externalReference r:id="rId2"/>
  </externalReferences>
  <definedNames>
    <definedName name="crossborder">[1]CBI!#REF!</definedName>
    <definedName name="global">[1]CBI!#REF!</definedName>
    <definedName name="moodynum">[1]CBI!#REF!</definedName>
    <definedName name="stats_1">[1]CBI!#REF!</definedName>
    <definedName name="stats_2">[1]CBI!#REF!</definedName>
  </definedName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59" i="14" l="1"/>
  <c r="I60" i="14"/>
  <c r="I61" i="14"/>
  <c r="I40" i="14"/>
  <c r="I43" i="14"/>
  <c r="I45" i="14"/>
  <c r="I46" i="14"/>
  <c r="I47" i="14"/>
  <c r="I50" i="14"/>
  <c r="I52" i="14"/>
  <c r="H52" i="14"/>
  <c r="I57" i="14"/>
  <c r="I58" i="14"/>
  <c r="I44" i="14"/>
  <c r="I56" i="14"/>
  <c r="I55" i="14"/>
  <c r="I12" i="14"/>
  <c r="I16" i="14"/>
  <c r="I21" i="14"/>
  <c r="I26" i="14"/>
  <c r="I25" i="14"/>
  <c r="I33" i="14"/>
  <c r="I8" i="14"/>
  <c r="I14" i="14"/>
  <c r="I15" i="14"/>
  <c r="E39" i="14"/>
  <c r="I39" i="14"/>
  <c r="I6" i="14"/>
  <c r="I7" i="14"/>
  <c r="I11" i="14"/>
  <c r="I13" i="14"/>
  <c r="H13" i="14"/>
  <c r="I20" i="14"/>
  <c r="H20" i="14"/>
  <c r="H25" i="14"/>
  <c r="G25" i="14"/>
  <c r="I27" i="14"/>
  <c r="I42" i="14"/>
  <c r="I53" i="14"/>
  <c r="H58" i="14"/>
  <c r="G58" i="14"/>
  <c r="H60" i="14"/>
  <c r="H40" i="14"/>
  <c r="H43" i="14"/>
  <c r="C25" i="14"/>
  <c r="D25" i="14"/>
  <c r="C51" i="14"/>
  <c r="C47" i="14"/>
  <c r="D47" i="14"/>
  <c r="C46" i="14"/>
  <c r="D46" i="14"/>
  <c r="D39" i="14"/>
  <c r="F39" i="14"/>
  <c r="G39" i="14"/>
  <c r="H39" i="14"/>
  <c r="C40" i="14"/>
  <c r="H140" i="14"/>
  <c r="H45" i="14"/>
  <c r="H6" i="14"/>
  <c r="H7" i="14"/>
  <c r="H8" i="14"/>
  <c r="H11" i="14"/>
  <c r="H12" i="14"/>
  <c r="H14" i="14"/>
  <c r="H15" i="14"/>
  <c r="H16" i="14"/>
  <c r="H21" i="14"/>
  <c r="H26" i="14"/>
  <c r="H27" i="14"/>
  <c r="H33" i="14"/>
  <c r="H42" i="14"/>
  <c r="H41" i="14"/>
  <c r="H44" i="14"/>
  <c r="H47" i="14"/>
  <c r="H50" i="14"/>
  <c r="G52" i="14"/>
  <c r="H53" i="14"/>
  <c r="H55" i="14"/>
  <c r="H56" i="14"/>
  <c r="H57" i="14"/>
  <c r="H59" i="14"/>
  <c r="G59" i="14"/>
  <c r="G60" i="14"/>
  <c r="H51" i="14"/>
  <c r="H61" i="14"/>
  <c r="H31" i="14"/>
  <c r="G31" i="14"/>
  <c r="G32" i="14"/>
  <c r="F60" i="14"/>
  <c r="E60" i="14"/>
  <c r="D60" i="14"/>
  <c r="C60" i="14"/>
  <c r="F59" i="14"/>
  <c r="E59" i="14"/>
  <c r="D59" i="14"/>
  <c r="C59" i="14"/>
  <c r="F58" i="14"/>
  <c r="E58" i="14"/>
  <c r="D58" i="14"/>
  <c r="C58" i="14"/>
  <c r="G57" i="14"/>
  <c r="F57" i="14"/>
  <c r="E57" i="14"/>
  <c r="D57" i="14"/>
  <c r="C57" i="14"/>
  <c r="G56" i="14"/>
  <c r="F56" i="14"/>
  <c r="E56" i="14"/>
  <c r="D56" i="14"/>
  <c r="C56" i="14"/>
  <c r="G55" i="14"/>
  <c r="F55" i="14"/>
  <c r="E55" i="14"/>
  <c r="D55" i="14"/>
  <c r="C55" i="14"/>
  <c r="G53" i="14"/>
  <c r="F53" i="14"/>
  <c r="E53" i="14"/>
  <c r="D53" i="14"/>
  <c r="C53" i="14"/>
  <c r="F52" i="14"/>
  <c r="E52" i="14"/>
  <c r="D52" i="14"/>
  <c r="C52" i="14"/>
  <c r="G50" i="14"/>
  <c r="F50" i="14"/>
  <c r="E50" i="14"/>
  <c r="D50" i="14"/>
  <c r="C50" i="14"/>
  <c r="G44" i="14"/>
  <c r="F44" i="14"/>
  <c r="E44" i="14"/>
  <c r="D44" i="14"/>
  <c r="C44" i="14"/>
  <c r="G42" i="14"/>
  <c r="F42" i="14"/>
  <c r="E42" i="14"/>
  <c r="D42" i="14"/>
  <c r="C42" i="14"/>
  <c r="G33" i="14"/>
  <c r="F33" i="14"/>
  <c r="E33" i="14"/>
  <c r="D33" i="14"/>
  <c r="C33" i="14"/>
  <c r="G27" i="14"/>
  <c r="F27" i="14"/>
  <c r="E27" i="14"/>
  <c r="D27" i="14"/>
  <c r="C27" i="14"/>
  <c r="G26" i="14"/>
  <c r="F26" i="14"/>
  <c r="E26" i="14"/>
  <c r="D26" i="14"/>
  <c r="C26" i="14"/>
  <c r="F25" i="14"/>
  <c r="E25" i="14"/>
  <c r="G21" i="14"/>
  <c r="H95" i="14" s="1"/>
  <c r="F21" i="14"/>
  <c r="E21" i="14"/>
  <c r="D21" i="14"/>
  <c r="C21" i="14"/>
  <c r="G20" i="14"/>
  <c r="F20" i="14"/>
  <c r="E20" i="14"/>
  <c r="D20" i="14"/>
  <c r="C20" i="14"/>
  <c r="G16" i="14"/>
  <c r="F16" i="14"/>
  <c r="E16" i="14"/>
  <c r="D16" i="14"/>
  <c r="C16" i="14"/>
  <c r="G15" i="14"/>
  <c r="F15" i="14"/>
  <c r="E15" i="14"/>
  <c r="D15" i="14"/>
  <c r="C15" i="14"/>
  <c r="G14" i="14"/>
  <c r="F14" i="14"/>
  <c r="E14" i="14"/>
  <c r="D14" i="14"/>
  <c r="C14" i="14"/>
  <c r="G13" i="14"/>
  <c r="F13" i="14"/>
  <c r="E13" i="14"/>
  <c r="D13" i="14"/>
  <c r="C13" i="14"/>
  <c r="G12" i="14"/>
  <c r="H88" i="14" s="1"/>
  <c r="F12" i="14"/>
  <c r="E12" i="14"/>
  <c r="E45" i="14"/>
  <c r="D12" i="14"/>
  <c r="C12" i="14"/>
  <c r="G11" i="14"/>
  <c r="F11" i="14"/>
  <c r="E11" i="14"/>
  <c r="D11" i="14"/>
  <c r="D5" i="14"/>
  <c r="D6" i="14"/>
  <c r="D7" i="14"/>
  <c r="D8" i="14"/>
  <c r="C11" i="14"/>
  <c r="G8" i="14"/>
  <c r="F8" i="14"/>
  <c r="E8" i="14"/>
  <c r="C8" i="14"/>
  <c r="G7" i="14"/>
  <c r="F7" i="14"/>
  <c r="E7" i="14"/>
  <c r="C7" i="14"/>
  <c r="G6" i="14"/>
  <c r="F6" i="14"/>
  <c r="E6" i="14"/>
  <c r="C6" i="14"/>
  <c r="C5" i="14"/>
  <c r="G5" i="14"/>
  <c r="D61" i="14"/>
  <c r="G51" i="14"/>
  <c r="F51" i="14"/>
  <c r="E47" i="14"/>
  <c r="F46" i="14"/>
  <c r="E46" i="14"/>
  <c r="C45" i="14"/>
  <c r="G45" i="14"/>
  <c r="F43" i="14"/>
  <c r="E43" i="14"/>
  <c r="D43" i="14"/>
  <c r="C43" i="14"/>
  <c r="C41" i="14"/>
  <c r="G43" i="14"/>
  <c r="E41" i="14"/>
  <c r="D41" i="14"/>
  <c r="G41" i="14"/>
  <c r="F40" i="14"/>
  <c r="E40" i="14"/>
  <c r="G40" i="14"/>
  <c r="E32" i="14"/>
  <c r="D32" i="14"/>
  <c r="E31" i="14"/>
  <c r="D31" i="14"/>
  <c r="E5" i="14"/>
  <c r="G61" i="14"/>
  <c r="F41" i="14"/>
  <c r="G46" i="14"/>
  <c r="D51" i="14"/>
  <c r="D40" i="14"/>
  <c r="F45" i="14"/>
  <c r="F47" i="14"/>
  <c r="C61" i="14"/>
  <c r="I51" i="14"/>
  <c r="E51" i="14"/>
  <c r="C54" i="14"/>
  <c r="F5" i="14"/>
  <c r="F141" i="14"/>
  <c r="F32" i="14"/>
  <c r="I88" i="14" l="1"/>
  <c r="I97" i="14"/>
  <c r="H146" i="14"/>
  <c r="D140" i="14"/>
  <c r="E140" i="14"/>
  <c r="E128" i="14"/>
  <c r="G140" i="14"/>
  <c r="F114" i="14"/>
  <c r="H109" i="14"/>
  <c r="D148" i="14"/>
  <c r="G126" i="14"/>
  <c r="C146" i="14"/>
  <c r="C148" i="14"/>
  <c r="H98" i="14"/>
  <c r="E89" i="14"/>
  <c r="F120" i="14"/>
  <c r="F128" i="14"/>
  <c r="I95" i="14"/>
  <c r="F78" i="14"/>
  <c r="I126" i="14"/>
  <c r="G141" i="14"/>
  <c r="D109" i="14"/>
  <c r="C31" i="14"/>
  <c r="D101" i="14" s="1"/>
  <c r="G47" i="14"/>
  <c r="G116" i="14" s="1"/>
  <c r="F140" i="14"/>
  <c r="F147" i="14"/>
  <c r="G89" i="14"/>
  <c r="F99" i="14"/>
  <c r="E120" i="14"/>
  <c r="E126" i="14"/>
  <c r="I31" i="14"/>
  <c r="F92" i="14"/>
  <c r="G103" i="14"/>
  <c r="E116" i="14"/>
  <c r="H85" i="14"/>
  <c r="G127" i="14"/>
  <c r="D115" i="14"/>
  <c r="F126" i="14"/>
  <c r="D149" i="14"/>
  <c r="I119" i="14"/>
  <c r="E99" i="14"/>
  <c r="D120" i="14"/>
  <c r="D126" i="14"/>
  <c r="E110" i="14"/>
  <c r="G92" i="14"/>
  <c r="D103" i="14"/>
  <c r="H127" i="14"/>
  <c r="E103" i="14"/>
  <c r="F127" i="14"/>
  <c r="E98" i="14"/>
  <c r="D118" i="14"/>
  <c r="G98" i="14"/>
  <c r="F125" i="14"/>
  <c r="H110" i="14"/>
  <c r="F90" i="14"/>
  <c r="I92" i="14"/>
  <c r="G90" i="14"/>
  <c r="D94" i="14"/>
  <c r="F94" i="14"/>
  <c r="F98" i="14"/>
  <c r="H90" i="14"/>
  <c r="I89" i="14"/>
  <c r="E127" i="14"/>
  <c r="G118" i="14"/>
  <c r="G125" i="14"/>
  <c r="I128" i="14"/>
  <c r="F89" i="14"/>
  <c r="E95" i="14"/>
  <c r="H126" i="14"/>
  <c r="G146" i="14"/>
  <c r="F119" i="14"/>
  <c r="D92" i="14"/>
  <c r="F95" i="14"/>
  <c r="G128" i="14"/>
  <c r="F108" i="14"/>
  <c r="H120" i="14"/>
  <c r="G110" i="14"/>
  <c r="E111" i="14"/>
  <c r="H92" i="14"/>
  <c r="H112" i="14"/>
  <c r="I108" i="14"/>
  <c r="H129" i="14"/>
  <c r="H91" i="14"/>
  <c r="E108" i="14"/>
  <c r="G120" i="14"/>
  <c r="F144" i="14"/>
  <c r="D85" i="14"/>
  <c r="E119" i="14"/>
  <c r="E85" i="14"/>
  <c r="C147" i="14"/>
  <c r="D90" i="14"/>
  <c r="H119" i="14"/>
  <c r="H108" i="14"/>
  <c r="E102" i="14"/>
  <c r="F88" i="14"/>
  <c r="H103" i="14"/>
  <c r="E91" i="14"/>
  <c r="G97" i="14"/>
  <c r="E101" i="14"/>
  <c r="D112" i="14"/>
  <c r="I90" i="14"/>
  <c r="F116" i="14"/>
  <c r="E112" i="14"/>
  <c r="F112" i="14"/>
  <c r="I146" i="14"/>
  <c r="I147" i="14"/>
  <c r="E9" i="14"/>
  <c r="E17" i="14" s="1"/>
  <c r="E22" i="14" s="1"/>
  <c r="E82" i="14"/>
  <c r="E149" i="14"/>
  <c r="E115" i="14"/>
  <c r="E148" i="14"/>
  <c r="I78" i="14"/>
  <c r="H128" i="14"/>
  <c r="C9" i="14"/>
  <c r="C17" i="14" s="1"/>
  <c r="F146" i="14"/>
  <c r="G149" i="14"/>
  <c r="C78" i="14"/>
  <c r="F31" i="14"/>
  <c r="F101" i="14" s="1"/>
  <c r="I101" i="14"/>
  <c r="C62" i="14"/>
  <c r="G78" i="14"/>
  <c r="D78" i="14"/>
  <c r="F85" i="14"/>
  <c r="G95" i="14"/>
  <c r="D108" i="14"/>
  <c r="I118" i="14"/>
  <c r="H118" i="14"/>
  <c r="H147" i="14"/>
  <c r="E61" i="14"/>
  <c r="E129" i="14" s="1"/>
  <c r="D141" i="14"/>
  <c r="H5" i="14"/>
  <c r="H82" i="14" s="1"/>
  <c r="D45" i="14"/>
  <c r="D146" i="14" s="1"/>
  <c r="D91" i="14"/>
  <c r="E94" i="14"/>
  <c r="H32" i="14"/>
  <c r="H102" i="14" s="1"/>
  <c r="I54" i="14"/>
  <c r="I62" i="14" s="1"/>
  <c r="H101" i="14"/>
  <c r="G144" i="14"/>
  <c r="I140" i="14"/>
  <c r="I103" i="14"/>
  <c r="H54" i="14"/>
  <c r="H152" i="14" s="1"/>
  <c r="G54" i="14"/>
  <c r="G62" i="14" s="1"/>
  <c r="I127" i="14"/>
  <c r="C140" i="14"/>
  <c r="D89" i="14"/>
  <c r="E78" i="14"/>
  <c r="G147" i="14"/>
  <c r="D129" i="14"/>
  <c r="F54" i="14"/>
  <c r="F152" i="14" s="1"/>
  <c r="F91" i="14"/>
  <c r="G94" i="14"/>
  <c r="F103" i="14"/>
  <c r="I94" i="14"/>
  <c r="I32" i="14"/>
  <c r="I98" i="14"/>
  <c r="I120" i="14"/>
  <c r="I41" i="14"/>
  <c r="I48" i="14" s="1"/>
  <c r="I137" i="14" s="1"/>
  <c r="G48" i="14"/>
  <c r="G145" i="14" s="1"/>
  <c r="E144" i="14"/>
  <c r="H78" i="14"/>
  <c r="G108" i="14"/>
  <c r="F9" i="14"/>
  <c r="F17" i="14" s="1"/>
  <c r="E48" i="14"/>
  <c r="E136" i="14" s="1"/>
  <c r="E54" i="14"/>
  <c r="D95" i="14"/>
  <c r="F118" i="14"/>
  <c r="I109" i="14"/>
  <c r="I91" i="14"/>
  <c r="E92" i="14"/>
  <c r="I129" i="14"/>
  <c r="G114" i="14"/>
  <c r="D88" i="14"/>
  <c r="H125" i="14"/>
  <c r="D54" i="14"/>
  <c r="C32" i="14"/>
  <c r="D102" i="14" s="1"/>
  <c r="D110" i="14"/>
  <c r="F97" i="14"/>
  <c r="I5" i="14"/>
  <c r="I149" i="14" s="1"/>
  <c r="I85" i="14"/>
  <c r="I125" i="14"/>
  <c r="C149" i="14"/>
  <c r="G85" i="14"/>
  <c r="G112" i="14"/>
  <c r="G91" i="14"/>
  <c r="E88" i="14"/>
  <c r="E109" i="14"/>
  <c r="I116" i="14"/>
  <c r="I114" i="14"/>
  <c r="F110" i="14"/>
  <c r="C48" i="14"/>
  <c r="C137" i="14" s="1"/>
  <c r="H89" i="14"/>
  <c r="D127" i="14"/>
  <c r="D116" i="14"/>
  <c r="D119" i="14"/>
  <c r="F148" i="14"/>
  <c r="E125" i="14"/>
  <c r="D125" i="14"/>
  <c r="H94" i="14"/>
  <c r="H114" i="14"/>
  <c r="F48" i="14"/>
  <c r="C152" i="14"/>
  <c r="E97" i="14"/>
  <c r="E118" i="14"/>
  <c r="I112" i="14"/>
  <c r="C144" i="14"/>
  <c r="G102" i="14"/>
  <c r="G88" i="14"/>
  <c r="H97" i="14"/>
  <c r="F115" i="14"/>
  <c r="G115" i="14"/>
  <c r="G119" i="14"/>
  <c r="E146" i="14"/>
  <c r="E147" i="14"/>
  <c r="F102" i="14"/>
  <c r="D82" i="14"/>
  <c r="D9" i="14"/>
  <c r="F149" i="14"/>
  <c r="F82" i="14"/>
  <c r="G9" i="14"/>
  <c r="G148" i="14"/>
  <c r="G82" i="14"/>
  <c r="I141" i="14"/>
  <c r="H46" i="14"/>
  <c r="H48" i="14" s="1"/>
  <c r="F61" i="14"/>
  <c r="D128" i="14"/>
  <c r="D97" i="14"/>
  <c r="I144" i="14"/>
  <c r="E90" i="14"/>
  <c r="H116" i="14" l="1"/>
  <c r="F129" i="14"/>
  <c r="G101" i="14"/>
  <c r="F86" i="14"/>
  <c r="C141" i="14"/>
  <c r="H9" i="14"/>
  <c r="H17" i="14" s="1"/>
  <c r="H18" i="14" s="1"/>
  <c r="H149" i="14"/>
  <c r="I102" i="14"/>
  <c r="G122" i="14"/>
  <c r="G152" i="14"/>
  <c r="I110" i="14"/>
  <c r="E145" i="14"/>
  <c r="E137" i="14"/>
  <c r="H122" i="14"/>
  <c r="G117" i="14"/>
  <c r="G137" i="14"/>
  <c r="G136" i="14"/>
  <c r="E62" i="14"/>
  <c r="I82" i="14"/>
  <c r="I117" i="14"/>
  <c r="E18" i="14"/>
  <c r="I9" i="14"/>
  <c r="F93" i="14"/>
  <c r="I136" i="14"/>
  <c r="E152" i="14"/>
  <c r="I145" i="14"/>
  <c r="F136" i="14"/>
  <c r="D114" i="14"/>
  <c r="E114" i="14"/>
  <c r="H141" i="14"/>
  <c r="D48" i="14"/>
  <c r="E122" i="14"/>
  <c r="C22" i="14"/>
  <c r="C18" i="14"/>
  <c r="D147" i="14"/>
  <c r="D122" i="14"/>
  <c r="D62" i="14"/>
  <c r="D130" i="14" s="1"/>
  <c r="I148" i="14"/>
  <c r="I115" i="14"/>
  <c r="I152" i="14"/>
  <c r="I122" i="14"/>
  <c r="H62" i="14"/>
  <c r="I130" i="14" s="1"/>
  <c r="F122" i="14"/>
  <c r="E141" i="14"/>
  <c r="D152" i="14"/>
  <c r="D144" i="14"/>
  <c r="C145" i="14"/>
  <c r="F18" i="14"/>
  <c r="F22" i="14"/>
  <c r="F137" i="14"/>
  <c r="F117" i="14"/>
  <c r="F145" i="14"/>
  <c r="C136" i="14"/>
  <c r="F62" i="14"/>
  <c r="H136" i="14"/>
  <c r="H117" i="14"/>
  <c r="H137" i="14"/>
  <c r="H144" i="14"/>
  <c r="H115" i="14"/>
  <c r="H148" i="14"/>
  <c r="H145" i="14"/>
  <c r="D17" i="14"/>
  <c r="D86" i="14"/>
  <c r="E28" i="14"/>
  <c r="E66" i="14"/>
  <c r="E73" i="14" s="1"/>
  <c r="E154" i="14"/>
  <c r="E153" i="14"/>
  <c r="E23" i="14"/>
  <c r="G86" i="14"/>
  <c r="G17" i="14"/>
  <c r="G129" i="14"/>
  <c r="E86" i="14"/>
  <c r="H22" i="14" l="1"/>
  <c r="H66" i="14" s="1"/>
  <c r="H73" i="14" s="1"/>
  <c r="H86" i="14"/>
  <c r="I86" i="14"/>
  <c r="H130" i="14"/>
  <c r="I17" i="14"/>
  <c r="I93" i="14" s="1"/>
  <c r="D137" i="14"/>
  <c r="D145" i="14"/>
  <c r="E117" i="14"/>
  <c r="D136" i="14"/>
  <c r="C153" i="14"/>
  <c r="C23" i="14"/>
  <c r="C28" i="14"/>
  <c r="C66" i="14"/>
  <c r="C73" i="14" s="1"/>
  <c r="C154" i="14"/>
  <c r="E130" i="14"/>
  <c r="F23" i="14"/>
  <c r="F153" i="14"/>
  <c r="F28" i="14"/>
  <c r="F66" i="14"/>
  <c r="F73" i="14" s="1"/>
  <c r="F154" i="14"/>
  <c r="H154" i="14"/>
  <c r="F96" i="14"/>
  <c r="E29" i="14"/>
  <c r="E34" i="14"/>
  <c r="D93" i="14"/>
  <c r="D22" i="14"/>
  <c r="D18" i="14"/>
  <c r="E93" i="14"/>
  <c r="D117" i="14"/>
  <c r="F130" i="14"/>
  <c r="G130" i="14"/>
  <c r="G22" i="14"/>
  <c r="G93" i="14"/>
  <c r="G18" i="14"/>
  <c r="H93" i="14"/>
  <c r="H153" i="14" l="1"/>
  <c r="I18" i="14"/>
  <c r="H28" i="14"/>
  <c r="H34" i="14" s="1"/>
  <c r="H23" i="14"/>
  <c r="I22" i="14"/>
  <c r="I153" i="14" s="1"/>
  <c r="C34" i="14"/>
  <c r="C29" i="14"/>
  <c r="F34" i="14"/>
  <c r="F104" i="14" s="1"/>
  <c r="F29" i="14"/>
  <c r="F100" i="14"/>
  <c r="G28" i="14"/>
  <c r="G153" i="14"/>
  <c r="G66" i="14"/>
  <c r="G73" i="14" s="1"/>
  <c r="G154" i="14"/>
  <c r="G23" i="14"/>
  <c r="G96" i="14"/>
  <c r="H96" i="14"/>
  <c r="D153" i="14"/>
  <c r="D96" i="14"/>
  <c r="D66" i="14"/>
  <c r="D73" i="14" s="1"/>
  <c r="D28" i="14"/>
  <c r="D154" i="14"/>
  <c r="D23" i="14"/>
  <c r="E96" i="14"/>
  <c r="E138" i="14"/>
  <c r="E135" i="14"/>
  <c r="E35" i="14"/>
  <c r="E139" i="14"/>
  <c r="I23" i="14" l="1"/>
  <c r="I96" i="14"/>
  <c r="I66" i="14"/>
  <c r="I73" i="14" s="1"/>
  <c r="H29" i="14"/>
  <c r="I28" i="14"/>
  <c r="I100" i="14" s="1"/>
  <c r="I154" i="14"/>
  <c r="C35" i="14"/>
  <c r="C135" i="14"/>
  <c r="C139" i="14"/>
  <c r="C138" i="14"/>
  <c r="I34" i="14"/>
  <c r="F135" i="14"/>
  <c r="F138" i="14"/>
  <c r="F139" i="14"/>
  <c r="F35" i="14"/>
  <c r="H138" i="14"/>
  <c r="H135" i="14"/>
  <c r="H139" i="14"/>
  <c r="H35" i="14"/>
  <c r="D29" i="14"/>
  <c r="D34" i="14"/>
  <c r="D100" i="14"/>
  <c r="E100" i="14"/>
  <c r="G100" i="14"/>
  <c r="G29" i="14"/>
  <c r="G34" i="14"/>
  <c r="H100" i="14"/>
  <c r="I29" i="14" l="1"/>
  <c r="I35" i="14"/>
  <c r="I138" i="14"/>
  <c r="I135" i="14"/>
  <c r="I104" i="14"/>
  <c r="I139" i="14"/>
  <c r="D35" i="14"/>
  <c r="D135" i="14"/>
  <c r="D138" i="14"/>
  <c r="D139" i="14"/>
  <c r="D104" i="14"/>
  <c r="E104" i="14"/>
  <c r="G139" i="14"/>
  <c r="G138" i="14"/>
  <c r="G35" i="14"/>
  <c r="G135" i="14"/>
  <c r="G104" i="14"/>
  <c r="H104" i="14"/>
</calcChain>
</file>

<file path=xl/sharedStrings.xml><?xml version="1.0" encoding="utf-8"?>
<sst xmlns="http://schemas.openxmlformats.org/spreadsheetml/2006/main" count="267" uniqueCount="97">
  <si>
    <t>Immobilisations incorporelles</t>
  </si>
  <si>
    <t>Immobilisations corporelles</t>
  </si>
  <si>
    <t>Immobilisations financières</t>
  </si>
  <si>
    <t>Avances et acomptes versés sur immobilisations</t>
  </si>
  <si>
    <t>Stocks</t>
  </si>
  <si>
    <t>Créances et emplois assimilés</t>
  </si>
  <si>
    <t>Capital</t>
  </si>
  <si>
    <t>Primes et réserves</t>
  </si>
  <si>
    <t>Résultat net de l'exercice</t>
  </si>
  <si>
    <t>Provisions réglementées et fonds assimilés</t>
  </si>
  <si>
    <t>Clients, avances reçues</t>
  </si>
  <si>
    <t>Fournisseurs d'exploitation</t>
  </si>
  <si>
    <t>Dettes fiscales</t>
  </si>
  <si>
    <t>Dettes sociales</t>
  </si>
  <si>
    <t>Autres dettes</t>
  </si>
  <si>
    <t>Achats de marchandises</t>
  </si>
  <si>
    <t>Achats de matières premières et fournitures liées</t>
  </si>
  <si>
    <t>Autres achats</t>
  </si>
  <si>
    <t>Transports</t>
  </si>
  <si>
    <t>Services extérieurs</t>
  </si>
  <si>
    <t>Impôts et taxes</t>
  </si>
  <si>
    <t>Autres charges</t>
  </si>
  <si>
    <t>Dotations aux amortissements et aux provisions</t>
  </si>
  <si>
    <t>Charges de personnel</t>
  </si>
  <si>
    <t>Production stockée (ou déstockage)</t>
  </si>
  <si>
    <t>Production immobilisée</t>
  </si>
  <si>
    <t>Autres produits</t>
  </si>
  <si>
    <t>Reprises de provisions</t>
  </si>
  <si>
    <t>Transferts de charges</t>
  </si>
  <si>
    <t>RESULTAT D'EXPLOITATION</t>
  </si>
  <si>
    <t>RESULTAT NET</t>
  </si>
  <si>
    <t>TOTAL ACTIF</t>
  </si>
  <si>
    <t>TOTAL PASSIF</t>
  </si>
  <si>
    <t>Actif circulant H.A.O</t>
  </si>
  <si>
    <t>Dettes circulantes et ressources assimilées H.A.O</t>
  </si>
  <si>
    <t>% CA</t>
  </si>
  <si>
    <t>VALEUR AJOUTEE</t>
  </si>
  <si>
    <t>PRODUITS D'EXPLOITATION</t>
  </si>
  <si>
    <t>EXCEDENT BRUT D'EXPLOITATION (EBE)</t>
  </si>
  <si>
    <t>Résultat financier</t>
  </si>
  <si>
    <t>Impôt sur le résultat</t>
  </si>
  <si>
    <t>Chiffre d'affaires (CA)</t>
  </si>
  <si>
    <t>Résultat hors activités ordinaires (H.A.O)</t>
  </si>
  <si>
    <t>Trésorerie - Actif</t>
  </si>
  <si>
    <t>Dettes financières</t>
  </si>
  <si>
    <t>Trésorerie - Passif</t>
  </si>
  <si>
    <t>TAUX DE CROISSANCE - BILAN (en %)</t>
  </si>
  <si>
    <t>BILAN (en millions de FCFA)</t>
  </si>
  <si>
    <t>INFORMATIONS COMPLEMENTAIRES (en millions de FCFA)</t>
  </si>
  <si>
    <t>Rentabilité</t>
  </si>
  <si>
    <t>Liquidité</t>
  </si>
  <si>
    <t>Flexibilité financière</t>
  </si>
  <si>
    <t>Notes</t>
  </si>
  <si>
    <t>(2) Dette financière nette =  Dette financière + trésorerie passif - trésorerie actif</t>
  </si>
  <si>
    <t>RN = Résultat Net</t>
  </si>
  <si>
    <t>CA = Chiffre d'affaires</t>
  </si>
  <si>
    <t>TA = Total Actif</t>
  </si>
  <si>
    <t>FP = Fonds Propres</t>
  </si>
  <si>
    <t>AC = Actif Circulant</t>
  </si>
  <si>
    <t>PC = Passif Circulant</t>
  </si>
  <si>
    <t>CAF = Capacité d'autofinancement</t>
  </si>
  <si>
    <t>Rotation des stocks (en nombre de fois / an)</t>
  </si>
  <si>
    <t>Couverture des stocks (en jours d'achats)</t>
  </si>
  <si>
    <t>(3) Taux de TVA utilisé 20%</t>
  </si>
  <si>
    <t>Marge de profit (RN/CA) en %</t>
  </si>
  <si>
    <t>Rotation des actifs (CA/TA) en %</t>
  </si>
  <si>
    <t>Levier financier (TA/FP) en %</t>
  </si>
  <si>
    <t>Retour sur fonds propres (RN/FP) en %</t>
  </si>
  <si>
    <t>ROA (RN/TA) en %</t>
  </si>
  <si>
    <t>Marge brute sur matières en %</t>
  </si>
  <si>
    <t>Charges d'exploitation/Produits d'exploitation en %</t>
  </si>
  <si>
    <t>Ratio de liquidité générale (AC/PC) en %</t>
  </si>
  <si>
    <t>Ratio de liquidité de l'actif (AC/TA) en %</t>
  </si>
  <si>
    <t>(1) FCF = CAF +/- Variation de BFR - Investissements, ce sont les flux opérationnel libres de tout engagement opérationnel</t>
  </si>
  <si>
    <t>RATIOS</t>
  </si>
  <si>
    <t>--</t>
  </si>
  <si>
    <r>
      <t>Charges immobilis</t>
    </r>
    <r>
      <rPr>
        <sz val="12"/>
        <color indexed="8"/>
        <rFont val="Garamond"/>
        <family val="1"/>
      </rPr>
      <t>é</t>
    </r>
    <r>
      <rPr>
        <sz val="12"/>
        <color theme="1"/>
        <rFont val="Garamond"/>
        <family val="1"/>
      </rPr>
      <t>es</t>
    </r>
  </si>
  <si>
    <r>
      <t xml:space="preserve">Dette financière nette </t>
    </r>
    <r>
      <rPr>
        <b/>
        <sz val="12"/>
        <color indexed="23"/>
        <rFont val="Garamond"/>
        <family val="1"/>
      </rPr>
      <t>(2)</t>
    </r>
  </si>
  <si>
    <r>
      <t xml:space="preserve">Délais clients (en jours de CA) </t>
    </r>
    <r>
      <rPr>
        <sz val="12"/>
        <color indexed="23"/>
        <rFont val="Garamond"/>
        <family val="1"/>
      </rPr>
      <t>(3)</t>
    </r>
  </si>
  <si>
    <r>
      <t xml:space="preserve">Délais fournisseurs (en jours de CA) </t>
    </r>
    <r>
      <rPr>
        <sz val="12"/>
        <color indexed="23"/>
        <rFont val="Garamond"/>
        <family val="1"/>
      </rPr>
      <t>(3)</t>
    </r>
  </si>
  <si>
    <t>N/A</t>
  </si>
  <si>
    <t>Gearing (Dette financière + Tréso Passif/FP) en %</t>
  </si>
  <si>
    <t>(Dette financière + Tréso Passif) /EBE en x</t>
  </si>
  <si>
    <t>Couverture des charges d'intérêt (EBE/intérêts financiers) en x</t>
  </si>
  <si>
    <t>Variation de BFR</t>
  </si>
  <si>
    <t>Investissements</t>
  </si>
  <si>
    <t>Remboursement emprunts</t>
  </si>
  <si>
    <t>Nouveaux emprunts</t>
  </si>
  <si>
    <t>Augmentation de capital/subvention actionnaire</t>
  </si>
  <si>
    <t>Distribution de dividendes</t>
  </si>
  <si>
    <t>Variation de trésorerie</t>
  </si>
  <si>
    <t>Trésorerie nette d'ouverture</t>
  </si>
  <si>
    <t>trésorerie nette de clôture</t>
  </si>
  <si>
    <t>Capacité d'autofinancement (CAF)</t>
  </si>
  <si>
    <t>SERVAIR ABIDJAN</t>
  </si>
  <si>
    <t>COMPTE DE RESULTATS (en millions de FCFA)</t>
  </si>
  <si>
    <t>TAUX DE CROISSANCE - COMPTE DE RESULTATS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</si>
</sst>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.0%"/>
    <numFmt numFmtId="167" formatCode="#,##0.0"/>
    <numFmt numFmtId="169" formatCode="#\ ##0"/>
    <numFmt numFmtId="170" formatCode="#,##0.0\x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sz val="12"/>
      <color indexed="8"/>
      <name val="Garamond"/>
      <family val="1"/>
    </font>
    <font>
      <b/>
      <sz val="12"/>
      <color indexed="23"/>
      <name val="Garamond"/>
      <family val="1"/>
    </font>
    <font>
      <sz val="12"/>
      <color indexed="23"/>
      <name val="Garamond"/>
      <family val="1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u/>
      <sz val="11"/>
      <color theme="11"/>
      <name val="Calibri"/>
      <family val="2"/>
      <scheme val="minor"/>
    </font>
    <font>
      <sz val="8"/>
      <name val="Arial"/>
      <family val="2"/>
    </font>
    <font>
      <b/>
      <sz val="14"/>
      <color rgb="FFC0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</cellStyleXfs>
  <cellXfs count="87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4" fillId="0" borderId="2" xfId="0" applyFont="1" applyBorder="1"/>
    <xf numFmtId="3" fontId="4" fillId="0" borderId="0" xfId="0" applyNumberFormat="1" applyFont="1" applyBorder="1"/>
    <xf numFmtId="169" fontId="4" fillId="0" borderId="0" xfId="0" applyNumberFormat="1" applyFont="1" applyBorder="1"/>
    <xf numFmtId="169" fontId="4" fillId="0" borderId="3" xfId="0" applyNumberFormat="1" applyFont="1" applyBorder="1"/>
    <xf numFmtId="0" fontId="4" fillId="0" borderId="2" xfId="0" applyFont="1" applyBorder="1" applyAlignment="1">
      <alignment horizontal="left"/>
    </xf>
    <xf numFmtId="169" fontId="4" fillId="0" borderId="13" xfId="0" applyNumberFormat="1" applyFont="1" applyBorder="1"/>
    <xf numFmtId="169" fontId="4" fillId="0" borderId="14" xfId="0" applyNumberFormat="1" applyFont="1" applyBorder="1"/>
    <xf numFmtId="169" fontId="4" fillId="0" borderId="7" xfId="0" applyNumberFormat="1" applyFont="1" applyBorder="1"/>
    <xf numFmtId="169" fontId="4" fillId="0" borderId="11" xfId="0" applyNumberFormat="1" applyFont="1" applyBorder="1"/>
    <xf numFmtId="0" fontId="6" fillId="0" borderId="0" xfId="0" applyFont="1"/>
    <xf numFmtId="3" fontId="4" fillId="0" borderId="0" xfId="0" applyNumberFormat="1" applyFont="1"/>
    <xf numFmtId="3" fontId="4" fillId="0" borderId="3" xfId="0" applyNumberFormat="1" applyFont="1" applyBorder="1"/>
    <xf numFmtId="0" fontId="4" fillId="0" borderId="2" xfId="0" applyFont="1" applyBorder="1" applyAlignment="1">
      <alignment horizontal="left" indent="1"/>
    </xf>
    <xf numFmtId="0" fontId="4" fillId="0" borderId="0" xfId="0" applyFont="1" applyBorder="1"/>
    <xf numFmtId="167" fontId="4" fillId="0" borderId="0" xfId="0" applyNumberFormat="1" applyFont="1" applyBorder="1"/>
    <xf numFmtId="167" fontId="4" fillId="0" borderId="3" xfId="0" applyNumberFormat="1" applyFont="1" applyBorder="1"/>
    <xf numFmtId="167" fontId="4" fillId="0" borderId="0" xfId="0" quotePrefix="1" applyNumberFormat="1" applyFont="1" applyBorder="1" applyAlignment="1">
      <alignment horizontal="right"/>
    </xf>
    <xf numFmtId="167" fontId="4" fillId="0" borderId="3" xfId="0" quotePrefix="1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3" fontId="4" fillId="0" borderId="7" xfId="0" applyNumberFormat="1" applyFont="1" applyBorder="1"/>
    <xf numFmtId="167" fontId="4" fillId="0" borderId="7" xfId="0" applyNumberFormat="1" applyFont="1" applyBorder="1"/>
    <xf numFmtId="167" fontId="4" fillId="0" borderId="11" xfId="0" applyNumberFormat="1" applyFont="1" applyBorder="1"/>
    <xf numFmtId="167" fontId="4" fillId="0" borderId="11" xfId="0" quotePrefix="1" applyNumberFormat="1" applyFont="1" applyBorder="1" applyAlignment="1">
      <alignment horizontal="right"/>
    </xf>
    <xf numFmtId="0" fontId="4" fillId="0" borderId="6" xfId="0" applyFont="1" applyBorder="1"/>
    <xf numFmtId="167" fontId="4" fillId="0" borderId="7" xfId="0" quotePrefix="1" applyNumberFormat="1" applyFont="1" applyBorder="1" applyAlignment="1">
      <alignment horizontal="right"/>
    </xf>
    <xf numFmtId="0" fontId="4" fillId="0" borderId="3" xfId="0" applyFont="1" applyBorder="1"/>
    <xf numFmtId="0" fontId="4" fillId="3" borderId="4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0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5" fillId="4" borderId="2" xfId="0" applyFont="1" applyFill="1" applyBorder="1" applyAlignment="1">
      <alignment horizontal="left"/>
    </xf>
    <xf numFmtId="3" fontId="5" fillId="4" borderId="5" xfId="0" applyNumberFormat="1" applyFont="1" applyFill="1" applyBorder="1"/>
    <xf numFmtId="169" fontId="5" fillId="4" borderId="5" xfId="0" applyNumberFormat="1" applyFont="1" applyFill="1" applyBorder="1"/>
    <xf numFmtId="169" fontId="5" fillId="4" borderId="0" xfId="0" applyNumberFormat="1" applyFont="1" applyFill="1" applyBorder="1"/>
    <xf numFmtId="169" fontId="5" fillId="4" borderId="3" xfId="0" applyNumberFormat="1" applyFont="1" applyFill="1" applyBorder="1"/>
    <xf numFmtId="0" fontId="5" fillId="4" borderId="4" xfId="0" applyFont="1" applyFill="1" applyBorder="1"/>
    <xf numFmtId="3" fontId="5" fillId="4" borderId="1" xfId="0" applyNumberFormat="1" applyFont="1" applyFill="1" applyBorder="1"/>
    <xf numFmtId="169" fontId="5" fillId="4" borderId="1" xfId="0" applyNumberFormat="1" applyFont="1" applyFill="1" applyBorder="1"/>
    <xf numFmtId="0" fontId="6" fillId="4" borderId="2" xfId="0" applyFont="1" applyFill="1" applyBorder="1"/>
    <xf numFmtId="165" fontId="6" fillId="4" borderId="0" xfId="3" applyNumberFormat="1" applyFont="1" applyFill="1" applyBorder="1"/>
    <xf numFmtId="9" fontId="6" fillId="4" borderId="0" xfId="3" applyFont="1" applyFill="1" applyBorder="1"/>
    <xf numFmtId="9" fontId="6" fillId="4" borderId="3" xfId="3" applyFont="1" applyFill="1" applyBorder="1"/>
    <xf numFmtId="0" fontId="6" fillId="4" borderId="6" xfId="0" applyFont="1" applyFill="1" applyBorder="1"/>
    <xf numFmtId="165" fontId="6" fillId="4" borderId="7" xfId="3" applyNumberFormat="1" applyFont="1" applyFill="1" applyBorder="1"/>
    <xf numFmtId="9" fontId="6" fillId="4" borderId="7" xfId="3" applyFont="1" applyFill="1" applyBorder="1"/>
    <xf numFmtId="9" fontId="6" fillId="4" borderId="11" xfId="3" applyFont="1" applyFill="1" applyBorder="1"/>
    <xf numFmtId="0" fontId="5" fillId="4" borderId="8" xfId="0" applyFont="1" applyFill="1" applyBorder="1"/>
    <xf numFmtId="3" fontId="5" fillId="4" borderId="9" xfId="0" applyNumberFormat="1" applyFont="1" applyFill="1" applyBorder="1"/>
    <xf numFmtId="169" fontId="5" fillId="4" borderId="9" xfId="0" applyNumberFormat="1" applyFont="1" applyFill="1" applyBorder="1"/>
    <xf numFmtId="169" fontId="5" fillId="4" borderId="12" xfId="0" applyNumberFormat="1" applyFont="1" applyFill="1" applyBorder="1"/>
    <xf numFmtId="169" fontId="5" fillId="4" borderId="7" xfId="0" applyNumberFormat="1" applyFont="1" applyFill="1" applyBorder="1"/>
    <xf numFmtId="169" fontId="5" fillId="4" borderId="11" xfId="0" applyNumberFormat="1" applyFont="1" applyFill="1" applyBorder="1"/>
    <xf numFmtId="0" fontId="5" fillId="4" borderId="6" xfId="0" applyFont="1" applyFill="1" applyBorder="1"/>
    <xf numFmtId="3" fontId="5" fillId="4" borderId="7" xfId="0" applyNumberFormat="1" applyFont="1" applyFill="1" applyBorder="1"/>
    <xf numFmtId="0" fontId="4" fillId="4" borderId="8" xfId="0" applyFont="1" applyFill="1" applyBorder="1" applyAlignment="1">
      <alignment horizontal="left"/>
    </xf>
    <xf numFmtId="167" fontId="4" fillId="4" borderId="9" xfId="0" applyNumberFormat="1" applyFont="1" applyFill="1" applyBorder="1"/>
    <xf numFmtId="167" fontId="4" fillId="4" borderId="12" xfId="0" applyNumberFormat="1" applyFont="1" applyFill="1" applyBorder="1"/>
    <xf numFmtId="0" fontId="4" fillId="4" borderId="6" xfId="0" applyFont="1" applyFill="1" applyBorder="1" applyAlignment="1">
      <alignment horizontal="left"/>
    </xf>
    <xf numFmtId="167" fontId="4" fillId="4" borderId="7" xfId="0" applyNumberFormat="1" applyFont="1" applyFill="1" applyBorder="1"/>
    <xf numFmtId="0" fontId="5" fillId="4" borderId="2" xfId="0" applyFont="1" applyFill="1" applyBorder="1"/>
    <xf numFmtId="3" fontId="5" fillId="4" borderId="0" xfId="0" applyNumberFormat="1" applyFont="1" applyFill="1" applyBorder="1"/>
    <xf numFmtId="3" fontId="5" fillId="4" borderId="3" xfId="0" applyNumberFormat="1" applyFont="1" applyFill="1" applyBorder="1"/>
    <xf numFmtId="0" fontId="10" fillId="5" borderId="4" xfId="0" applyFont="1" applyFill="1" applyBorder="1"/>
    <xf numFmtId="14" fontId="11" fillId="5" borderId="1" xfId="0" applyNumberFormat="1" applyFont="1" applyFill="1" applyBorder="1"/>
    <xf numFmtId="1" fontId="11" fillId="5" borderId="1" xfId="0" applyNumberFormat="1" applyFont="1" applyFill="1" applyBorder="1"/>
    <xf numFmtId="1" fontId="11" fillId="5" borderId="10" xfId="0" applyNumberFormat="1" applyFont="1" applyFill="1" applyBorder="1"/>
    <xf numFmtId="0" fontId="11" fillId="5" borderId="1" xfId="0" applyFont="1" applyFill="1" applyBorder="1"/>
    <xf numFmtId="167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70" fontId="4" fillId="0" borderId="0" xfId="0" applyNumberFormat="1" applyFont="1" applyBorder="1"/>
    <xf numFmtId="170" fontId="4" fillId="0" borderId="7" xfId="0" applyNumberFormat="1" applyFont="1" applyBorder="1"/>
    <xf numFmtId="170" fontId="4" fillId="0" borderId="3" xfId="0" applyNumberFormat="1" applyFont="1" applyBorder="1"/>
    <xf numFmtId="170" fontId="4" fillId="0" borderId="11" xfId="0" applyNumberFormat="1" applyFont="1" applyBorder="1"/>
    <xf numFmtId="167" fontId="4" fillId="0" borderId="0" xfId="0" applyNumberFormat="1" applyFont="1"/>
    <xf numFmtId="169" fontId="4" fillId="0" borderId="0" xfId="0" applyNumberFormat="1" applyFont="1"/>
    <xf numFmtId="0" fontId="4" fillId="3" borderId="10" xfId="0" applyFont="1" applyFill="1" applyBorder="1"/>
    <xf numFmtId="0" fontId="4" fillId="3" borderId="3" xfId="0" applyFont="1" applyFill="1" applyBorder="1"/>
    <xf numFmtId="0" fontId="4" fillId="3" borderId="11" xfId="0" applyFont="1" applyFill="1" applyBorder="1"/>
    <xf numFmtId="3" fontId="4" fillId="0" borderId="0" xfId="0" applyNumberFormat="1" applyFont="1" applyBorder="1" applyAlignment="1">
      <alignment horizontal="right"/>
    </xf>
    <xf numFmtId="0" fontId="14" fillId="0" borderId="0" xfId="0" applyFont="1"/>
  </cellXfs>
  <cellStyles count="7">
    <cellStyle name="Lien hypertexte visité" xfId="4" builtinId="9" hidden="1"/>
    <cellStyle name="Lien hypertexte visité" xfId="5" builtinId="9" hidden="1"/>
    <cellStyle name="Normal" xfId="0" builtinId="0"/>
    <cellStyle name="Normal 2" xfId="1" xr:uid="{00000000-0005-0000-0000-000004000000}"/>
    <cellStyle name="Normal 3" xfId="2" xr:uid="{00000000-0005-0000-0000-000005000000}"/>
    <cellStyle name="Normal 5" xfId="6" xr:uid="{A75CC063-1CF9-F240-B226-73F9EE60641F}"/>
    <cellStyle name="Pourcentag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zahaji/Desktop/Hamza%2020.08.2019/WARA/2019/CBI%20CI/production%20analytique/post%20revue%20boss/B12-CBI%20CI%20Spreads%20au%2031-12-2018%20-%20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U174"/>
  <sheetViews>
    <sheetView showGridLines="0" tabSelected="1" zoomScaleNormal="100" workbookViewId="0">
      <selection activeCell="A36" sqref="A36:XFD36"/>
    </sheetView>
  </sheetViews>
  <sheetFormatPr baseColWidth="10" defaultColWidth="10.7109375" defaultRowHeight="15.75" x14ac:dyDescent="0.25"/>
  <cols>
    <col min="1" max="1" width="3" style="1" customWidth="1"/>
    <col min="2" max="2" width="71.42578125" style="1" customWidth="1"/>
    <col min="3" max="6" width="10.7109375" style="1" hidden="1" customWidth="1"/>
    <col min="7" max="9" width="11.7109375" style="1" hidden="1" customWidth="1"/>
    <col min="10" max="14" width="10" style="1" customWidth="1"/>
    <col min="15" max="16384" width="10.7109375" style="1"/>
  </cols>
  <sheetData>
    <row r="1" spans="2:15" ht="18.75" x14ac:dyDescent="0.3">
      <c r="B1" s="86" t="s">
        <v>94</v>
      </c>
    </row>
    <row r="2" spans="2:15" x14ac:dyDescent="0.25">
      <c r="L2" s="2"/>
    </row>
    <row r="3" spans="2:15" s="3" customFormat="1" x14ac:dyDescent="0.25">
      <c r="B3" s="69" t="s">
        <v>95</v>
      </c>
      <c r="C3" s="70">
        <v>39813</v>
      </c>
      <c r="D3" s="70">
        <v>40178</v>
      </c>
      <c r="E3" s="70">
        <v>40543</v>
      </c>
      <c r="F3" s="70">
        <v>40908</v>
      </c>
      <c r="G3" s="71">
        <v>2012</v>
      </c>
      <c r="H3" s="71">
        <v>2013</v>
      </c>
      <c r="I3" s="71">
        <v>2014</v>
      </c>
      <c r="J3" s="71">
        <v>2015</v>
      </c>
      <c r="K3" s="71">
        <v>2016</v>
      </c>
      <c r="L3" s="71">
        <v>2017</v>
      </c>
      <c r="M3" s="71">
        <v>2018</v>
      </c>
      <c r="N3" s="71">
        <v>2019</v>
      </c>
      <c r="O3" s="72">
        <v>2020</v>
      </c>
    </row>
    <row r="4" spans="2:15" x14ac:dyDescent="0.25">
      <c r="B4" s="4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7"/>
    </row>
    <row r="5" spans="2:15" x14ac:dyDescent="0.25">
      <c r="B5" s="8" t="s">
        <v>41</v>
      </c>
      <c r="C5" s="5" t="e">
        <f>(#REF!)/1000000</f>
        <v>#REF!</v>
      </c>
      <c r="D5" s="5" t="e">
        <f>(#REF!)/1000000</f>
        <v>#REF!</v>
      </c>
      <c r="E5" s="5" t="e">
        <f>(#REF!)/1000000</f>
        <v>#REF!</v>
      </c>
      <c r="F5" s="5" t="e">
        <f>(#REF!)/1000000</f>
        <v>#REF!</v>
      </c>
      <c r="G5" s="6" t="e">
        <f>(#REF!)/1000000</f>
        <v>#REF!</v>
      </c>
      <c r="H5" s="6" t="e">
        <f>(#REF!)/1000000</f>
        <v>#REF!</v>
      </c>
      <c r="I5" s="6" t="e">
        <f>(#REF!)/1000000</f>
        <v>#REF!</v>
      </c>
      <c r="J5" s="6">
        <v>10798.118386</v>
      </c>
      <c r="K5" s="6">
        <v>12069.724684000001</v>
      </c>
      <c r="L5" s="6">
        <v>13367.488606999999</v>
      </c>
      <c r="M5" s="6">
        <v>12217.280182</v>
      </c>
      <c r="N5" s="6">
        <v>12195.637944</v>
      </c>
      <c r="O5" s="7">
        <v>5707.7249499999998</v>
      </c>
    </row>
    <row r="6" spans="2:15" x14ac:dyDescent="0.25">
      <c r="B6" s="8" t="s">
        <v>24</v>
      </c>
      <c r="C6" s="5" t="e">
        <f>(#REF!)/1000000</f>
        <v>#REF!</v>
      </c>
      <c r="D6" s="5" t="e">
        <f>(#REF!)/1000000</f>
        <v>#REF!</v>
      </c>
      <c r="E6" s="5" t="e">
        <f>(#REF!)/1000000</f>
        <v>#REF!</v>
      </c>
      <c r="F6" s="5" t="e">
        <f>(#REF!)/1000000</f>
        <v>#REF!</v>
      </c>
      <c r="G6" s="6" t="e">
        <f>(#REF!)/1000000</f>
        <v>#REF!</v>
      </c>
      <c r="H6" s="6" t="e">
        <f>(#REF!)/1000000</f>
        <v>#REF!</v>
      </c>
      <c r="I6" s="6" t="e">
        <f>(#REF!)/1000000</f>
        <v>#REF!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7">
        <v>0</v>
      </c>
    </row>
    <row r="7" spans="2:15" x14ac:dyDescent="0.25">
      <c r="B7" s="8" t="s">
        <v>25</v>
      </c>
      <c r="C7" s="5" t="e">
        <f>(#REF!)/1000000</f>
        <v>#REF!</v>
      </c>
      <c r="D7" s="5" t="e">
        <f>(#REF!)/1000000</f>
        <v>#REF!</v>
      </c>
      <c r="E7" s="5" t="e">
        <f>(#REF!)/1000000</f>
        <v>#REF!</v>
      </c>
      <c r="F7" s="5" t="e">
        <f>(#REF!)/1000000</f>
        <v>#REF!</v>
      </c>
      <c r="G7" s="6" t="e">
        <f>(#REF!)/1000000</f>
        <v>#REF!</v>
      </c>
      <c r="H7" s="6" t="e">
        <f>(#REF!)/1000000</f>
        <v>#REF!</v>
      </c>
      <c r="I7" s="6" t="e">
        <f>(#REF!)/1000000</f>
        <v>#REF!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7">
        <v>0</v>
      </c>
    </row>
    <row r="8" spans="2:15" x14ac:dyDescent="0.25">
      <c r="B8" s="8" t="s">
        <v>26</v>
      </c>
      <c r="C8" s="5" t="e">
        <f>(#REF!)/1000000</f>
        <v>#REF!</v>
      </c>
      <c r="D8" s="5" t="e">
        <f>(#REF!)/1000000</f>
        <v>#REF!</v>
      </c>
      <c r="E8" s="5" t="e">
        <f>(#REF!)/1000000</f>
        <v>#REF!</v>
      </c>
      <c r="F8" s="5" t="e">
        <f>(#REF!)/1000000</f>
        <v>#REF!</v>
      </c>
      <c r="G8" s="6" t="e">
        <f>(#REF!)/1000000</f>
        <v>#REF!</v>
      </c>
      <c r="H8" s="9" t="e">
        <f>(#REF!)/1000000</f>
        <v>#REF!</v>
      </c>
      <c r="I8" s="9" t="e">
        <f>(#REF!)/1000000</f>
        <v>#REF!</v>
      </c>
      <c r="J8" s="9">
        <v>76.450183999999993</v>
      </c>
      <c r="K8" s="9">
        <v>43.530248</v>
      </c>
      <c r="L8" s="9">
        <v>29.746877999999999</v>
      </c>
      <c r="M8" s="9">
        <v>196.62941799999999</v>
      </c>
      <c r="N8" s="9">
        <v>803.00340700000004</v>
      </c>
      <c r="O8" s="10">
        <v>95.594362000000004</v>
      </c>
    </row>
    <row r="9" spans="2:15" s="3" customFormat="1" x14ac:dyDescent="0.25">
      <c r="B9" s="37" t="s">
        <v>37</v>
      </c>
      <c r="C9" s="38" t="e">
        <f t="shared" ref="C9:H9" si="0">SUM(C5:C8)</f>
        <v>#REF!</v>
      </c>
      <c r="D9" s="38" t="e">
        <f t="shared" si="0"/>
        <v>#REF!</v>
      </c>
      <c r="E9" s="38" t="e">
        <f t="shared" si="0"/>
        <v>#REF!</v>
      </c>
      <c r="F9" s="38" t="e">
        <f t="shared" si="0"/>
        <v>#REF!</v>
      </c>
      <c r="G9" s="39" t="e">
        <f t="shared" si="0"/>
        <v>#REF!</v>
      </c>
      <c r="H9" s="40" t="e">
        <f t="shared" si="0"/>
        <v>#REF!</v>
      </c>
      <c r="I9" s="40" t="e">
        <f t="shared" ref="I9" si="1">SUM(I5:I8)</f>
        <v>#REF!</v>
      </c>
      <c r="J9" s="40">
        <v>10874.568569999999</v>
      </c>
      <c r="K9" s="40">
        <v>12113.254932</v>
      </c>
      <c r="L9" s="40">
        <v>13397.235484999999</v>
      </c>
      <c r="M9" s="40">
        <v>12413.909600000001</v>
      </c>
      <c r="N9" s="40">
        <v>12998.641351</v>
      </c>
      <c r="O9" s="41">
        <v>5803.3193119999996</v>
      </c>
    </row>
    <row r="10" spans="2:15" x14ac:dyDescent="0.25">
      <c r="B10" s="4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4" t="s">
        <v>15</v>
      </c>
      <c r="C11" s="5" t="e">
        <f>(-(#REF!+#REF!))/1000000</f>
        <v>#REF!</v>
      </c>
      <c r="D11" s="5" t="e">
        <f>(-(#REF!+#REF!))/1000000</f>
        <v>#REF!</v>
      </c>
      <c r="E11" s="5" t="e">
        <f>(-(#REF!+#REF!))/1000000</f>
        <v>#REF!</v>
      </c>
      <c r="F11" s="5" t="e">
        <f>(-(#REF!+#REF!))/1000000</f>
        <v>#REF!</v>
      </c>
      <c r="G11" s="6" t="e">
        <f>(-(#REF!+#REF!))/1000000</f>
        <v>#REF!</v>
      </c>
      <c r="H11" s="6" t="e">
        <f>(-(#REF!+#REF!))/1000000</f>
        <v>#REF!</v>
      </c>
      <c r="I11" s="6" t="e">
        <f>(-(#REF!+#REF!))/1000000</f>
        <v>#REF!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7">
        <v>0</v>
      </c>
    </row>
    <row r="12" spans="2:15" x14ac:dyDescent="0.25">
      <c r="B12" s="4" t="s">
        <v>16</v>
      </c>
      <c r="C12" s="5" t="e">
        <f>(-(#REF!+#REF!))/1000000</f>
        <v>#REF!</v>
      </c>
      <c r="D12" s="5" t="e">
        <f>(-(#REF!+#REF!))/1000000</f>
        <v>#REF!</v>
      </c>
      <c r="E12" s="5" t="e">
        <f>(-(#REF!+#REF!))/1000000</f>
        <v>#REF!</v>
      </c>
      <c r="F12" s="5" t="e">
        <f>(-(#REF!+#REF!))/1000000</f>
        <v>#REF!</v>
      </c>
      <c r="G12" s="6" t="e">
        <f>(-(#REF!+#REF!))/1000000</f>
        <v>#REF!</v>
      </c>
      <c r="H12" s="6" t="e">
        <f>(-(#REF!+#REF!))/1000000</f>
        <v>#REF!</v>
      </c>
      <c r="I12" s="6" t="e">
        <f>(-(#REF!+#REF!))/1000000</f>
        <v>#REF!</v>
      </c>
      <c r="J12" s="6">
        <v>-2877.3234189999998</v>
      </c>
      <c r="K12" s="6">
        <v>-3740.6930830000001</v>
      </c>
      <c r="L12" s="6">
        <v>-4324.5970950000001</v>
      </c>
      <c r="M12" s="6">
        <v>-3850.4995760000002</v>
      </c>
      <c r="N12" s="6">
        <v>-3624.5134939999998</v>
      </c>
      <c r="O12" s="7">
        <v>-1767.9783159999999</v>
      </c>
    </row>
    <row r="13" spans="2:15" x14ac:dyDescent="0.25">
      <c r="B13" s="4" t="s">
        <v>17</v>
      </c>
      <c r="C13" s="5" t="e">
        <f>(-(#REF!+#REF!))/1000000</f>
        <v>#REF!</v>
      </c>
      <c r="D13" s="5" t="e">
        <f>(-(#REF!+#REF!))/1000000</f>
        <v>#REF!</v>
      </c>
      <c r="E13" s="5" t="e">
        <f>(-(#REF!+#REF!))/1000000</f>
        <v>#REF!</v>
      </c>
      <c r="F13" s="5" t="e">
        <f>(-(#REF!+#REF!))/1000000</f>
        <v>#REF!</v>
      </c>
      <c r="G13" s="6" t="e">
        <f>(-(#REF!+#REF!))/1000000</f>
        <v>#REF!</v>
      </c>
      <c r="H13" s="6" t="e">
        <f>(-(#REF!+#REF!))/1000000</f>
        <v>#REF!</v>
      </c>
      <c r="I13" s="6" t="e">
        <f>(-(#REF!+#REF!))/1000000</f>
        <v>#REF!</v>
      </c>
      <c r="J13" s="6">
        <v>-992.47903099999996</v>
      </c>
      <c r="K13" s="6">
        <v>-1049.1501880000001</v>
      </c>
      <c r="L13" s="6">
        <v>-1355.7013609999999</v>
      </c>
      <c r="M13" s="6">
        <v>-1048.0722499999999</v>
      </c>
      <c r="N13" s="6">
        <v>-809.32293700000002</v>
      </c>
      <c r="O13" s="7">
        <v>-391.70191999999997</v>
      </c>
    </row>
    <row r="14" spans="2:15" x14ac:dyDescent="0.25">
      <c r="B14" s="4" t="s">
        <v>18</v>
      </c>
      <c r="C14" s="5" t="e">
        <f>(-(#REF!))/1000000</f>
        <v>#REF!</v>
      </c>
      <c r="D14" s="5" t="e">
        <f>(-(#REF!))/1000000</f>
        <v>#REF!</v>
      </c>
      <c r="E14" s="5" t="e">
        <f>(-(#REF!))/1000000</f>
        <v>#REF!</v>
      </c>
      <c r="F14" s="5" t="e">
        <f>(-(#REF!))/1000000</f>
        <v>#REF!</v>
      </c>
      <c r="G14" s="6" t="e">
        <f>(-(#REF!))/1000000</f>
        <v>#REF!</v>
      </c>
      <c r="H14" s="6" t="e">
        <f>(-(#REF!))/1000000</f>
        <v>#REF!</v>
      </c>
      <c r="I14" s="6" t="e">
        <f>(-(#REF!))/1000000</f>
        <v>#REF!</v>
      </c>
      <c r="J14" s="6">
        <v>-68.516577999999996</v>
      </c>
      <c r="K14" s="6">
        <v>-102.479406</v>
      </c>
      <c r="L14" s="6">
        <v>-136.63899799999999</v>
      </c>
      <c r="M14" s="6">
        <v>-115.769126</v>
      </c>
      <c r="N14" s="6">
        <v>-111.786326</v>
      </c>
      <c r="O14" s="7">
        <v>-50.476216999999998</v>
      </c>
    </row>
    <row r="15" spans="2:15" x14ac:dyDescent="0.25">
      <c r="B15" s="4" t="s">
        <v>19</v>
      </c>
      <c r="C15" s="5" t="e">
        <f>(-(#REF!))/1000000</f>
        <v>#REF!</v>
      </c>
      <c r="D15" s="5" t="e">
        <f>(-(#REF!))/1000000</f>
        <v>#REF!</v>
      </c>
      <c r="E15" s="5" t="e">
        <f>(-(#REF!))/1000000</f>
        <v>#REF!</v>
      </c>
      <c r="F15" s="5" t="e">
        <f>(-(#REF!))/1000000</f>
        <v>#REF!</v>
      </c>
      <c r="G15" s="6" t="e">
        <f>(-(#REF!))/1000000</f>
        <v>#REF!</v>
      </c>
      <c r="H15" s="6" t="e">
        <f>(-(#REF!))/1000000</f>
        <v>#REF!</v>
      </c>
      <c r="I15" s="6" t="e">
        <f>(-(#REF!))/1000000</f>
        <v>#REF!</v>
      </c>
      <c r="J15" s="6">
        <v>-1810.1832079999999</v>
      </c>
      <c r="K15" s="6">
        <v>-2000.4843719999999</v>
      </c>
      <c r="L15" s="6">
        <v>-2114.27018</v>
      </c>
      <c r="M15" s="6">
        <v>-1779.2785759999999</v>
      </c>
      <c r="N15" s="6">
        <v>-1983.8351</v>
      </c>
      <c r="O15" s="7">
        <v>-1345.707226</v>
      </c>
    </row>
    <row r="16" spans="2:15" x14ac:dyDescent="0.25">
      <c r="B16" s="4" t="s">
        <v>21</v>
      </c>
      <c r="C16" s="5" t="e">
        <f>(-(#REF!))/1000000</f>
        <v>#REF!</v>
      </c>
      <c r="D16" s="5" t="e">
        <f>(-(#REF!))/1000000</f>
        <v>#REF!</v>
      </c>
      <c r="E16" s="5" t="e">
        <f>(-(#REF!))/1000000</f>
        <v>#REF!</v>
      </c>
      <c r="F16" s="5" t="e">
        <f>(-(#REF!))/1000000</f>
        <v>#REF!</v>
      </c>
      <c r="G16" s="6" t="e">
        <f>(-(#REF!))/1000000</f>
        <v>#REF!</v>
      </c>
      <c r="H16" s="11" t="e">
        <f>(-(#REF!))/1000000</f>
        <v>#REF!</v>
      </c>
      <c r="I16" s="11" t="e">
        <f>(-(#REF!))/1000000</f>
        <v>#REF!</v>
      </c>
      <c r="J16" s="11">
        <v>-211.745135</v>
      </c>
      <c r="K16" s="11">
        <v>-294.401431</v>
      </c>
      <c r="L16" s="11">
        <v>-297.57432799999998</v>
      </c>
      <c r="M16" s="11">
        <v>-127.41690199999999</v>
      </c>
      <c r="N16" s="11">
        <v>-959.28338199999996</v>
      </c>
      <c r="O16" s="12">
        <v>-290.75165600000003</v>
      </c>
    </row>
    <row r="17" spans="2:15" s="3" customFormat="1" x14ac:dyDescent="0.25">
      <c r="B17" s="42" t="s">
        <v>36</v>
      </c>
      <c r="C17" s="43" t="e">
        <f t="shared" ref="C17:H17" si="2">SUM(C9:C16)</f>
        <v>#REF!</v>
      </c>
      <c r="D17" s="43" t="e">
        <f t="shared" si="2"/>
        <v>#REF!</v>
      </c>
      <c r="E17" s="43" t="e">
        <f t="shared" si="2"/>
        <v>#REF!</v>
      </c>
      <c r="F17" s="43" t="e">
        <f t="shared" si="2"/>
        <v>#REF!</v>
      </c>
      <c r="G17" s="44" t="e">
        <f t="shared" si="2"/>
        <v>#REF!</v>
      </c>
      <c r="H17" s="40" t="e">
        <f t="shared" si="2"/>
        <v>#REF!</v>
      </c>
      <c r="I17" s="40" t="e">
        <f t="shared" ref="I17" si="3">SUM(I9:I16)</f>
        <v>#REF!</v>
      </c>
      <c r="J17" s="40">
        <v>4914.3211989999991</v>
      </c>
      <c r="K17" s="40">
        <v>4926.0464519999996</v>
      </c>
      <c r="L17" s="40">
        <v>5168.453523000001</v>
      </c>
      <c r="M17" s="40">
        <v>5492.8731700000008</v>
      </c>
      <c r="N17" s="40">
        <v>5509.9001119999994</v>
      </c>
      <c r="O17" s="41">
        <v>1956.7039770000001</v>
      </c>
    </row>
    <row r="18" spans="2:15" s="13" customFormat="1" x14ac:dyDescent="0.25">
      <c r="B18" s="45" t="s">
        <v>35</v>
      </c>
      <c r="C18" s="46" t="e">
        <f t="shared" ref="C18:H18" si="4">C17/C5</f>
        <v>#REF!</v>
      </c>
      <c r="D18" s="46" t="e">
        <f t="shared" si="4"/>
        <v>#REF!</v>
      </c>
      <c r="E18" s="46" t="e">
        <f t="shared" si="4"/>
        <v>#REF!</v>
      </c>
      <c r="F18" s="46" t="e">
        <f t="shared" si="4"/>
        <v>#REF!</v>
      </c>
      <c r="G18" s="47" t="e">
        <f t="shared" si="4"/>
        <v>#REF!</v>
      </c>
      <c r="H18" s="47" t="e">
        <f t="shared" si="4"/>
        <v>#REF!</v>
      </c>
      <c r="I18" s="47" t="e">
        <f t="shared" ref="I18" si="5">I17/I5</f>
        <v>#REF!</v>
      </c>
      <c r="J18" s="47">
        <v>0.4551090313448985</v>
      </c>
      <c r="K18" s="47">
        <v>0.40813246208756682</v>
      </c>
      <c r="L18" s="47">
        <v>0.3866435704529792</v>
      </c>
      <c r="M18" s="47">
        <v>0.44959869039369149</v>
      </c>
      <c r="N18" s="47">
        <v>0.4517926931990266</v>
      </c>
      <c r="O18" s="48">
        <v>0.3428167955079896</v>
      </c>
    </row>
    <row r="19" spans="2:15" x14ac:dyDescent="0.25">
      <c r="B19" s="4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6"/>
      <c r="O19" s="7"/>
    </row>
    <row r="20" spans="2:15" x14ac:dyDescent="0.25">
      <c r="B20" s="4" t="s">
        <v>20</v>
      </c>
      <c r="C20" s="5" t="e">
        <f>(-#REF!)/1000000</f>
        <v>#REF!</v>
      </c>
      <c r="D20" s="5" t="e">
        <f>(-#REF!)/1000000</f>
        <v>#REF!</v>
      </c>
      <c r="E20" s="5" t="e">
        <f>(-#REF!)/1000000</f>
        <v>#REF!</v>
      </c>
      <c r="F20" s="5" t="e">
        <f>(-#REF!)/1000000</f>
        <v>#REF!</v>
      </c>
      <c r="G20" s="6" t="e">
        <f>(-#REF!)/1000000</f>
        <v>#REF!</v>
      </c>
      <c r="H20" s="6" t="e">
        <f>(-#REF!)/1000000</f>
        <v>#REF!</v>
      </c>
      <c r="I20" s="6" t="e">
        <f>(-#REF!)/1000000</f>
        <v>#REF!</v>
      </c>
      <c r="J20" s="6">
        <v>-314.69183900000002</v>
      </c>
      <c r="K20" s="6">
        <v>-318.24364000000003</v>
      </c>
      <c r="L20" s="6">
        <v>-647.83939899999996</v>
      </c>
      <c r="M20" s="6">
        <v>-376.14297599999998</v>
      </c>
      <c r="N20" s="6">
        <v>-462.3639</v>
      </c>
      <c r="O20" s="7">
        <v>-399.50637</v>
      </c>
    </row>
    <row r="21" spans="2:15" x14ac:dyDescent="0.25">
      <c r="B21" s="4" t="s">
        <v>23</v>
      </c>
      <c r="C21" s="5" t="e">
        <f>(-#REF!)/1000000</f>
        <v>#REF!</v>
      </c>
      <c r="D21" s="5" t="e">
        <f>(-#REF!)/1000000</f>
        <v>#REF!</v>
      </c>
      <c r="E21" s="5" t="e">
        <f>(-#REF!)/1000000</f>
        <v>#REF!</v>
      </c>
      <c r="F21" s="5" t="e">
        <f>(-#REF!)/1000000</f>
        <v>#REF!</v>
      </c>
      <c r="G21" s="6" t="e">
        <f>(-#REF!)/1000000</f>
        <v>#REF!</v>
      </c>
      <c r="H21" s="11" t="e">
        <f>(-#REF!)/1000000</f>
        <v>#REF!</v>
      </c>
      <c r="I21" s="11" t="e">
        <f>(-#REF!)/1000000</f>
        <v>#REF!</v>
      </c>
      <c r="J21" s="11">
        <v>-2109.5606440000001</v>
      </c>
      <c r="K21" s="11">
        <v>-2532.7302960000002</v>
      </c>
      <c r="L21" s="11">
        <v>-2907.9879110000002</v>
      </c>
      <c r="M21" s="11">
        <v>-2676.9488689999998</v>
      </c>
      <c r="N21" s="11">
        <v>-2932.2643790000002</v>
      </c>
      <c r="O21" s="12">
        <v>-2522.6752430000001</v>
      </c>
    </row>
    <row r="22" spans="2:15" s="3" customFormat="1" x14ac:dyDescent="0.25">
      <c r="B22" s="42" t="s">
        <v>38</v>
      </c>
      <c r="C22" s="43" t="e">
        <f t="shared" ref="C22:H22" si="6">C17+C20+C21</f>
        <v>#REF!</v>
      </c>
      <c r="D22" s="43" t="e">
        <f t="shared" si="6"/>
        <v>#REF!</v>
      </c>
      <c r="E22" s="43" t="e">
        <f t="shared" si="6"/>
        <v>#REF!</v>
      </c>
      <c r="F22" s="43" t="e">
        <f t="shared" si="6"/>
        <v>#REF!</v>
      </c>
      <c r="G22" s="44" t="e">
        <f t="shared" si="6"/>
        <v>#REF!</v>
      </c>
      <c r="H22" s="40" t="e">
        <f t="shared" si="6"/>
        <v>#REF!</v>
      </c>
      <c r="I22" s="40" t="e">
        <f t="shared" ref="I22" si="7">I17+I20+I21</f>
        <v>#REF!</v>
      </c>
      <c r="J22" s="40">
        <v>2490.0687159999989</v>
      </c>
      <c r="K22" s="40">
        <v>2075.0725159999997</v>
      </c>
      <c r="L22" s="40">
        <v>1612.6262130000014</v>
      </c>
      <c r="M22" s="40">
        <v>2439.7813250000008</v>
      </c>
      <c r="N22" s="44">
        <v>2115.2718329999989</v>
      </c>
      <c r="O22" s="41">
        <v>-965.47763600000008</v>
      </c>
    </row>
    <row r="23" spans="2:15" s="13" customFormat="1" x14ac:dyDescent="0.25">
      <c r="B23" s="45" t="s">
        <v>35</v>
      </c>
      <c r="C23" s="46" t="e">
        <f t="shared" ref="C23:H23" si="8">C22/C5</f>
        <v>#REF!</v>
      </c>
      <c r="D23" s="46" t="e">
        <f t="shared" si="8"/>
        <v>#REF!</v>
      </c>
      <c r="E23" s="46" t="e">
        <f t="shared" si="8"/>
        <v>#REF!</v>
      </c>
      <c r="F23" s="46" t="e">
        <f t="shared" si="8"/>
        <v>#REF!</v>
      </c>
      <c r="G23" s="47" t="e">
        <f t="shared" si="8"/>
        <v>#REF!</v>
      </c>
      <c r="H23" s="47" t="e">
        <f t="shared" si="8"/>
        <v>#REF!</v>
      </c>
      <c r="I23" s="47" t="e">
        <f t="shared" ref="I23" si="9">I22/I5</f>
        <v>#REF!</v>
      </c>
      <c r="J23" s="47">
        <v>0.23060209445642199</v>
      </c>
      <c r="K23" s="47">
        <v>0.17192376548164184</v>
      </c>
      <c r="L23" s="47">
        <v>0.12063793435032635</v>
      </c>
      <c r="M23" s="47">
        <v>0.19969922017460046</v>
      </c>
      <c r="N23" s="47">
        <v>0.17344495160588697</v>
      </c>
      <c r="O23" s="48">
        <v>-0.16915279633437841</v>
      </c>
    </row>
    <row r="24" spans="2:15" x14ac:dyDescent="0.25">
      <c r="B24" s="4"/>
      <c r="C24" s="5"/>
      <c r="D24" s="5"/>
      <c r="E24" s="5"/>
      <c r="F24" s="5"/>
      <c r="G24" s="6"/>
      <c r="H24" s="6"/>
      <c r="I24" s="6"/>
      <c r="J24" s="6"/>
      <c r="K24" s="6"/>
      <c r="L24" s="6"/>
      <c r="M24" s="6"/>
      <c r="N24" s="6"/>
      <c r="O24" s="7"/>
    </row>
    <row r="25" spans="2:15" x14ac:dyDescent="0.25">
      <c r="B25" s="4" t="s">
        <v>22</v>
      </c>
      <c r="C25" s="5" t="e">
        <f>(-#REF!)/1000000</f>
        <v>#REF!</v>
      </c>
      <c r="D25" s="5" t="e">
        <f>(-#REF!)/1000000</f>
        <v>#REF!</v>
      </c>
      <c r="E25" s="5" t="e">
        <f>(-#REF!)/1000000</f>
        <v>#REF!</v>
      </c>
      <c r="F25" s="5" t="e">
        <f>(-#REF!)/1000000</f>
        <v>#REF!</v>
      </c>
      <c r="G25" s="6" t="e">
        <f>(-#REF!)/1000000</f>
        <v>#REF!</v>
      </c>
      <c r="H25" s="6" t="e">
        <f>(-#REF!)/1000000</f>
        <v>#REF!</v>
      </c>
      <c r="I25" s="6" t="e">
        <f>(-#REF!)/1000000</f>
        <v>#REF!</v>
      </c>
      <c r="J25" s="6">
        <v>-338.911674</v>
      </c>
      <c r="K25" s="6">
        <v>-524.50464299999999</v>
      </c>
      <c r="L25" s="6">
        <v>-702.28989300000001</v>
      </c>
      <c r="M25" s="6">
        <v>-427.61816900000002</v>
      </c>
      <c r="N25" s="6">
        <v>-453.67370099999999</v>
      </c>
      <c r="O25" s="7">
        <v>-367.68079699999998</v>
      </c>
    </row>
    <row r="26" spans="2:15" x14ac:dyDescent="0.25">
      <c r="B26" s="4" t="s">
        <v>27</v>
      </c>
      <c r="C26" s="5" t="e">
        <f>(#REF!)/1000000</f>
        <v>#REF!</v>
      </c>
      <c r="D26" s="5" t="e">
        <f>(#REF!)/1000000</f>
        <v>#REF!</v>
      </c>
      <c r="E26" s="5" t="e">
        <f>(#REF!)/1000000</f>
        <v>#REF!</v>
      </c>
      <c r="F26" s="5" t="e">
        <f>(#REF!)/1000000</f>
        <v>#REF!</v>
      </c>
      <c r="G26" s="6" t="e">
        <f>(#REF!)/1000000</f>
        <v>#REF!</v>
      </c>
      <c r="H26" s="6" t="e">
        <f>(#REF!)/1000000</f>
        <v>#REF!</v>
      </c>
      <c r="I26" s="6" t="e">
        <f>(#REF!)/1000000</f>
        <v>#REF!</v>
      </c>
      <c r="J26" s="6">
        <v>29.230316999999999</v>
      </c>
      <c r="K26" s="6">
        <v>1.322784</v>
      </c>
      <c r="L26" s="6">
        <v>0</v>
      </c>
      <c r="M26" s="6">
        <v>0</v>
      </c>
      <c r="N26" s="6">
        <v>0</v>
      </c>
      <c r="O26" s="7">
        <v>92.24203</v>
      </c>
    </row>
    <row r="27" spans="2:15" x14ac:dyDescent="0.25">
      <c r="B27" s="4" t="s">
        <v>28</v>
      </c>
      <c r="C27" s="5" t="e">
        <f>(#REF!)/1000000</f>
        <v>#REF!</v>
      </c>
      <c r="D27" s="5" t="e">
        <f>(#REF!)/1000000</f>
        <v>#REF!</v>
      </c>
      <c r="E27" s="5" t="e">
        <f>(#REF!)/1000000</f>
        <v>#REF!</v>
      </c>
      <c r="F27" s="5" t="e">
        <f>(#REF!)/1000000</f>
        <v>#REF!</v>
      </c>
      <c r="G27" s="6" t="e">
        <f>(#REF!)/1000000</f>
        <v>#REF!</v>
      </c>
      <c r="H27" s="11" t="e">
        <f>(#REF!)/1000000</f>
        <v>#REF!</v>
      </c>
      <c r="I27" s="11" t="e">
        <f>(#REF!)/1000000</f>
        <v>#REF!</v>
      </c>
      <c r="J27" s="11">
        <v>0</v>
      </c>
      <c r="K27" s="11">
        <v>0</v>
      </c>
      <c r="L27" s="11">
        <v>0</v>
      </c>
      <c r="M27" s="11">
        <v>0</v>
      </c>
      <c r="N27" s="11">
        <v>333.56947600000001</v>
      </c>
      <c r="O27" s="12">
        <v>204.11699100000001</v>
      </c>
    </row>
    <row r="28" spans="2:15" s="3" customFormat="1" x14ac:dyDescent="0.25">
      <c r="B28" s="42" t="s">
        <v>29</v>
      </c>
      <c r="C28" s="43" t="e">
        <f t="shared" ref="C28:H28" si="10">C22+C25+C26+C27</f>
        <v>#REF!</v>
      </c>
      <c r="D28" s="43" t="e">
        <f t="shared" si="10"/>
        <v>#REF!</v>
      </c>
      <c r="E28" s="43" t="e">
        <f t="shared" si="10"/>
        <v>#REF!</v>
      </c>
      <c r="F28" s="43" t="e">
        <f t="shared" si="10"/>
        <v>#REF!</v>
      </c>
      <c r="G28" s="44" t="e">
        <f t="shared" si="10"/>
        <v>#REF!</v>
      </c>
      <c r="H28" s="40" t="e">
        <f t="shared" si="10"/>
        <v>#REF!</v>
      </c>
      <c r="I28" s="40" t="e">
        <f t="shared" ref="I28" si="11">I22+I25+I26+I27</f>
        <v>#REF!</v>
      </c>
      <c r="J28" s="40">
        <v>2180.3873589999989</v>
      </c>
      <c r="K28" s="40">
        <v>1551.8906569999997</v>
      </c>
      <c r="L28" s="40">
        <v>910.33632000000136</v>
      </c>
      <c r="M28" s="40">
        <v>2012.1631560000008</v>
      </c>
      <c r="N28" s="40">
        <v>1995.1676079999988</v>
      </c>
      <c r="O28" s="41">
        <v>-1036.7994120000001</v>
      </c>
    </row>
    <row r="29" spans="2:15" s="13" customFormat="1" x14ac:dyDescent="0.25">
      <c r="B29" s="45" t="s">
        <v>35</v>
      </c>
      <c r="C29" s="46" t="e">
        <f t="shared" ref="C29:H29" si="12">C28/C5</f>
        <v>#REF!</v>
      </c>
      <c r="D29" s="46" t="e">
        <f t="shared" si="12"/>
        <v>#REF!</v>
      </c>
      <c r="E29" s="46" t="e">
        <f t="shared" si="12"/>
        <v>#REF!</v>
      </c>
      <c r="F29" s="46" t="e">
        <f t="shared" si="12"/>
        <v>#REF!</v>
      </c>
      <c r="G29" s="47" t="e">
        <f t="shared" si="12"/>
        <v>#REF!</v>
      </c>
      <c r="H29" s="47" t="e">
        <f t="shared" si="12"/>
        <v>#REF!</v>
      </c>
      <c r="I29" s="47" t="e">
        <f t="shared" ref="I29" si="13">I28/I5</f>
        <v>#REF!</v>
      </c>
      <c r="J29" s="47">
        <v>0.20192289814370987</v>
      </c>
      <c r="K29" s="47">
        <v>0.1285771380566148</v>
      </c>
      <c r="L29" s="47">
        <v>6.8100773957143756E-2</v>
      </c>
      <c r="M29" s="47">
        <v>0.16469812642625378</v>
      </c>
      <c r="N29" s="47">
        <v>0.16359682184412336</v>
      </c>
      <c r="O29" s="48">
        <v>-0.18164845382046663</v>
      </c>
    </row>
    <row r="30" spans="2:15" x14ac:dyDescent="0.25">
      <c r="B30" s="4"/>
      <c r="C30" s="5"/>
      <c r="D30" s="5"/>
      <c r="E30" s="5"/>
      <c r="F30" s="5"/>
      <c r="G30" s="6"/>
      <c r="H30" s="6"/>
      <c r="I30" s="6"/>
      <c r="J30" s="6"/>
      <c r="K30" s="6"/>
      <c r="L30" s="6"/>
      <c r="M30" s="6"/>
      <c r="N30" s="6"/>
      <c r="O30" s="7"/>
    </row>
    <row r="31" spans="2:15" x14ac:dyDescent="0.25">
      <c r="B31" s="4" t="s">
        <v>39</v>
      </c>
      <c r="C31" s="5" t="e">
        <f>(#REF!-#REF!)/1000000</f>
        <v>#REF!</v>
      </c>
      <c r="D31" s="5" t="e">
        <f>(#REF!-#REF!)/1000000</f>
        <v>#REF!</v>
      </c>
      <c r="E31" s="5" t="e">
        <f>(#REF!-#REF!)/1000000</f>
        <v>#REF!</v>
      </c>
      <c r="F31" s="5" t="e">
        <f>(#REF!-#REF!)/1000000</f>
        <v>#REF!</v>
      </c>
      <c r="G31" s="6" t="e">
        <f>(#REF!-#REF!)/1000000</f>
        <v>#REF!</v>
      </c>
      <c r="H31" s="6" t="e">
        <f>(#REF!-#REF!)/1000000</f>
        <v>#REF!</v>
      </c>
      <c r="I31" s="6" t="e">
        <f>(#REF!-#REF!)/1000000</f>
        <v>#REF!</v>
      </c>
      <c r="J31" s="6">
        <v>-41.172815</v>
      </c>
      <c r="K31" s="6">
        <v>-100.511572</v>
      </c>
      <c r="L31" s="6">
        <v>-95.176716999999996</v>
      </c>
      <c r="M31" s="6">
        <v>13.072635999999999</v>
      </c>
      <c r="N31" s="6">
        <v>26.867926000000001</v>
      </c>
      <c r="O31" s="7">
        <v>79.295672999999994</v>
      </c>
    </row>
    <row r="32" spans="2:15" x14ac:dyDescent="0.25">
      <c r="B32" s="4" t="s">
        <v>42</v>
      </c>
      <c r="C32" s="5" t="e">
        <f>(#REF!-#REF!)/1000000</f>
        <v>#REF!</v>
      </c>
      <c r="D32" s="5" t="e">
        <f>(#REF!-#REF!)/1000000</f>
        <v>#REF!</v>
      </c>
      <c r="E32" s="5" t="e">
        <f>(#REF!-#REF!)/1000000</f>
        <v>#REF!</v>
      </c>
      <c r="F32" s="5" t="e">
        <f>(#REF!-#REF!)/1000000</f>
        <v>#REF!</v>
      </c>
      <c r="G32" s="6" t="e">
        <f>(#REF!-#REF!)/1000000</f>
        <v>#REF!</v>
      </c>
      <c r="H32" s="6" t="e">
        <f>(#REF!-#REF!)/1000000</f>
        <v>#REF!</v>
      </c>
      <c r="I32" s="6" t="e">
        <f>(#REF!-#REF!)/1000000</f>
        <v>#REF!</v>
      </c>
      <c r="J32" s="6">
        <v>1.3728370000000001</v>
      </c>
      <c r="K32" s="6">
        <v>0.271901</v>
      </c>
      <c r="L32" s="6">
        <v>722.00739099999998</v>
      </c>
      <c r="M32" s="6">
        <v>-1.2976669999999999</v>
      </c>
      <c r="N32" s="6">
        <v>7.1740190000000004</v>
      </c>
      <c r="O32" s="7">
        <v>2.5423740000000001</v>
      </c>
    </row>
    <row r="33" spans="2:21" x14ac:dyDescent="0.25">
      <c r="B33" s="4" t="s">
        <v>40</v>
      </c>
      <c r="C33" s="5" t="e">
        <f>(-#REF!)/1000000</f>
        <v>#REF!</v>
      </c>
      <c r="D33" s="5" t="e">
        <f>(-#REF!)/1000000</f>
        <v>#REF!</v>
      </c>
      <c r="E33" s="5" t="e">
        <f>(-#REF!)/1000000</f>
        <v>#REF!</v>
      </c>
      <c r="F33" s="5" t="e">
        <f>(-#REF!)/1000000</f>
        <v>#REF!</v>
      </c>
      <c r="G33" s="6" t="e">
        <f>(-#REF!)/1000000</f>
        <v>#REF!</v>
      </c>
      <c r="H33" s="11" t="e">
        <f>(-#REF!)/1000000</f>
        <v>#REF!</v>
      </c>
      <c r="I33" s="11" t="e">
        <f>(-#REF!)/1000000</f>
        <v>#REF!</v>
      </c>
      <c r="J33" s="11">
        <v>-558.25981200000001</v>
      </c>
      <c r="K33" s="11">
        <v>-404.31775599999997</v>
      </c>
      <c r="L33" s="11">
        <v>-544.544352</v>
      </c>
      <c r="M33" s="11">
        <v>-514.33246799999995</v>
      </c>
      <c r="N33" s="11">
        <v>-496.42176899999998</v>
      </c>
      <c r="O33" s="12">
        <v>-30.373473000000001</v>
      </c>
    </row>
    <row r="34" spans="2:21" s="3" customFormat="1" x14ac:dyDescent="0.25">
      <c r="B34" s="42" t="s">
        <v>30</v>
      </c>
      <c r="C34" s="43" t="e">
        <f t="shared" ref="C34:H34" si="14">C28+C31+C32+C33</f>
        <v>#REF!</v>
      </c>
      <c r="D34" s="43" t="e">
        <f t="shared" si="14"/>
        <v>#REF!</v>
      </c>
      <c r="E34" s="43" t="e">
        <f t="shared" si="14"/>
        <v>#REF!</v>
      </c>
      <c r="F34" s="43" t="e">
        <f t="shared" si="14"/>
        <v>#REF!</v>
      </c>
      <c r="G34" s="44" t="e">
        <f t="shared" si="14"/>
        <v>#REF!</v>
      </c>
      <c r="H34" s="40" t="e">
        <f t="shared" si="14"/>
        <v>#REF!</v>
      </c>
      <c r="I34" s="40" t="e">
        <f t="shared" ref="I34" si="15">I28+I31+I32+I33</f>
        <v>#REF!</v>
      </c>
      <c r="J34" s="40">
        <v>1582.3275689999989</v>
      </c>
      <c r="K34" s="40">
        <v>1047.3332299999997</v>
      </c>
      <c r="L34" s="40">
        <v>992.62264200000152</v>
      </c>
      <c r="M34" s="40">
        <v>1509.605657000001</v>
      </c>
      <c r="N34" s="40">
        <v>1532.7877839999987</v>
      </c>
      <c r="O34" s="41">
        <v>-985.3348380000001</v>
      </c>
    </row>
    <row r="35" spans="2:21" s="13" customFormat="1" x14ac:dyDescent="0.25">
      <c r="B35" s="49" t="s">
        <v>35</v>
      </c>
      <c r="C35" s="50" t="e">
        <f t="shared" ref="C35:H35" si="16">C34/C5</f>
        <v>#REF!</v>
      </c>
      <c r="D35" s="50" t="e">
        <f t="shared" si="16"/>
        <v>#REF!</v>
      </c>
      <c r="E35" s="50" t="e">
        <f t="shared" si="16"/>
        <v>#REF!</v>
      </c>
      <c r="F35" s="50" t="e">
        <f t="shared" si="16"/>
        <v>#REF!</v>
      </c>
      <c r="G35" s="51" t="e">
        <f t="shared" si="16"/>
        <v>#REF!</v>
      </c>
      <c r="H35" s="51" t="e">
        <f t="shared" si="16"/>
        <v>#REF!</v>
      </c>
      <c r="I35" s="51" t="e">
        <f t="shared" ref="I35" si="17">I34/I5</f>
        <v>#REF!</v>
      </c>
      <c r="J35" s="51">
        <v>0.14653734219579603</v>
      </c>
      <c r="K35" s="51">
        <v>8.677358079164614E-2</v>
      </c>
      <c r="L35" s="51">
        <v>7.4256479371914791E-2</v>
      </c>
      <c r="M35" s="51">
        <v>0.12356315272397024</v>
      </c>
      <c r="N35" s="51">
        <v>0.12568328045144195</v>
      </c>
      <c r="O35" s="52">
        <v>-0.17263180104710549</v>
      </c>
    </row>
    <row r="36" spans="2:21" x14ac:dyDescent="0.25">
      <c r="C36" s="14"/>
      <c r="D36" s="14"/>
      <c r="E36" s="14"/>
      <c r="F36" s="14"/>
      <c r="G36" s="14"/>
      <c r="H36" s="5"/>
      <c r="I36" s="5"/>
      <c r="J36" s="5"/>
      <c r="K36" s="5"/>
      <c r="L36" s="5"/>
      <c r="M36" s="17"/>
      <c r="N36" s="17"/>
      <c r="O36" s="17"/>
    </row>
    <row r="37" spans="2:21" s="3" customFormat="1" x14ac:dyDescent="0.25">
      <c r="B37" s="69" t="s">
        <v>47</v>
      </c>
      <c r="C37" s="70">
        <v>39813</v>
      </c>
      <c r="D37" s="70">
        <v>40178</v>
      </c>
      <c r="E37" s="70">
        <v>40543</v>
      </c>
      <c r="F37" s="70">
        <v>40908</v>
      </c>
      <c r="G37" s="71">
        <v>2012</v>
      </c>
      <c r="H37" s="71">
        <v>2013</v>
      </c>
      <c r="I37" s="71">
        <v>2014</v>
      </c>
      <c r="J37" s="71">
        <v>2015</v>
      </c>
      <c r="K37" s="71">
        <v>2016</v>
      </c>
      <c r="L37" s="71">
        <v>2017</v>
      </c>
      <c r="M37" s="71">
        <v>2018</v>
      </c>
      <c r="N37" s="71">
        <v>2019</v>
      </c>
      <c r="O37" s="72">
        <v>2020</v>
      </c>
    </row>
    <row r="38" spans="2:21" x14ac:dyDescent="0.2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17"/>
      <c r="N38" s="17"/>
      <c r="O38" s="30"/>
    </row>
    <row r="39" spans="2:21" x14ac:dyDescent="0.25">
      <c r="B39" s="4" t="s">
        <v>76</v>
      </c>
      <c r="C39" s="5"/>
      <c r="D39" s="5" t="e">
        <f>#REF!/1000000</f>
        <v>#REF!</v>
      </c>
      <c r="E39" s="5" t="e">
        <f>#REF!/1000000</f>
        <v>#REF!</v>
      </c>
      <c r="F39" s="5" t="e">
        <f>#REF!/1000000</f>
        <v>#REF!</v>
      </c>
      <c r="G39" s="6" t="e">
        <f>#REF!/1000000</f>
        <v>#REF!</v>
      </c>
      <c r="H39" s="6" t="e">
        <f>#REF!/1000000</f>
        <v>#REF!</v>
      </c>
      <c r="I39" s="6" t="e">
        <f>#REF!/1000000</f>
        <v>#REF!</v>
      </c>
      <c r="J39" s="6">
        <v>0</v>
      </c>
      <c r="K39" s="6">
        <v>146.26692199999999</v>
      </c>
      <c r="L39" s="6">
        <v>13.548102</v>
      </c>
      <c r="M39" s="6">
        <v>0</v>
      </c>
      <c r="N39" s="6">
        <v>0</v>
      </c>
      <c r="O39" s="7">
        <v>0</v>
      </c>
    </row>
    <row r="40" spans="2:21" x14ac:dyDescent="0.25">
      <c r="B40" s="8" t="s">
        <v>0</v>
      </c>
      <c r="C40" s="5" t="e">
        <f>(#REF!)/1000000</f>
        <v>#REF!</v>
      </c>
      <c r="D40" s="5" t="e">
        <f>(#REF!)/1000000</f>
        <v>#REF!</v>
      </c>
      <c r="E40" s="5" t="e">
        <f>(#REF!)/1000000</f>
        <v>#REF!</v>
      </c>
      <c r="F40" s="5" t="e">
        <f>(#REF!)/1000000</f>
        <v>#REF!</v>
      </c>
      <c r="G40" s="6" t="e">
        <f>(#REF!)/1000000</f>
        <v>#REF!</v>
      </c>
      <c r="H40" s="6" t="e">
        <f>(#REF!)/1000000</f>
        <v>#REF!</v>
      </c>
      <c r="I40" s="6" t="e">
        <f>(#REF!)/1000000</f>
        <v>#REF!</v>
      </c>
      <c r="J40" s="6">
        <v>29.136993</v>
      </c>
      <c r="K40" s="6">
        <v>85.663888</v>
      </c>
      <c r="L40" s="6">
        <v>13.341919000000001</v>
      </c>
      <c r="M40" s="6">
        <v>2.3767860000000001</v>
      </c>
      <c r="N40" s="6">
        <v>0.181557</v>
      </c>
      <c r="O40" s="7">
        <v>0</v>
      </c>
    </row>
    <row r="41" spans="2:21" x14ac:dyDescent="0.25">
      <c r="B41" s="8" t="s">
        <v>1</v>
      </c>
      <c r="C41" s="5" t="e">
        <f>(#REF!)/1000000</f>
        <v>#REF!</v>
      </c>
      <c r="D41" s="5" t="e">
        <f>(#REF!)/1000000</f>
        <v>#REF!</v>
      </c>
      <c r="E41" s="5" t="e">
        <f>(#REF!)/1000000</f>
        <v>#REF!</v>
      </c>
      <c r="F41" s="5" t="e">
        <f>(#REF!)/1000000</f>
        <v>#REF!</v>
      </c>
      <c r="G41" s="6" t="e">
        <f>(#REF!)/1000000</f>
        <v>#REF!</v>
      </c>
      <c r="H41" s="6" t="e">
        <f>(#REF!)/1000000</f>
        <v>#REF!</v>
      </c>
      <c r="I41" s="6" t="e">
        <f>(#REF!)/1000000</f>
        <v>#REF!</v>
      </c>
      <c r="J41" s="6">
        <v>2152.2020859999998</v>
      </c>
      <c r="K41" s="6">
        <v>3531.593527</v>
      </c>
      <c r="L41" s="6">
        <v>2031.7058890000001</v>
      </c>
      <c r="M41" s="6">
        <v>2069.894886</v>
      </c>
      <c r="N41" s="6">
        <v>1687.1063119999999</v>
      </c>
      <c r="O41" s="7">
        <v>1380.842895</v>
      </c>
    </row>
    <row r="42" spans="2:21" x14ac:dyDescent="0.25">
      <c r="B42" s="8" t="s">
        <v>3</v>
      </c>
      <c r="C42" s="5" t="e">
        <f>(#REF!)/1000000</f>
        <v>#REF!</v>
      </c>
      <c r="D42" s="5" t="e">
        <f>(#REF!)/1000000</f>
        <v>#REF!</v>
      </c>
      <c r="E42" s="5" t="e">
        <f>(#REF!)/1000000</f>
        <v>#REF!</v>
      </c>
      <c r="F42" s="5" t="e">
        <f>(#REF!)/1000000</f>
        <v>#REF!</v>
      </c>
      <c r="G42" s="6" t="e">
        <f>(#REF!)/1000000</f>
        <v>#REF!</v>
      </c>
      <c r="H42" s="6" t="e">
        <f>(#REF!)/1000000</f>
        <v>#REF!</v>
      </c>
      <c r="I42" s="6" t="e">
        <f>(#REF!)/1000000</f>
        <v>#REF!</v>
      </c>
      <c r="J42" s="6">
        <v>0</v>
      </c>
      <c r="K42" s="6">
        <v>55.026867000000003</v>
      </c>
      <c r="L42" s="6">
        <v>15.320653</v>
      </c>
      <c r="M42" s="6">
        <v>0</v>
      </c>
      <c r="N42" s="6">
        <v>12.556329</v>
      </c>
      <c r="O42" s="7">
        <v>0</v>
      </c>
    </row>
    <row r="43" spans="2:21" x14ac:dyDescent="0.25">
      <c r="B43" s="4" t="s">
        <v>2</v>
      </c>
      <c r="C43" s="5" t="e">
        <f>(#REF!)/1000000</f>
        <v>#REF!</v>
      </c>
      <c r="D43" s="5" t="e">
        <f>(#REF!)/1000000</f>
        <v>#REF!</v>
      </c>
      <c r="E43" s="5" t="e">
        <f>(#REF!)/1000000</f>
        <v>#REF!</v>
      </c>
      <c r="F43" s="5" t="e">
        <f>(#REF!)/1000000</f>
        <v>#REF!</v>
      </c>
      <c r="G43" s="6" t="e">
        <f>(#REF!)/1000000</f>
        <v>#REF!</v>
      </c>
      <c r="H43" s="6" t="e">
        <f>(#REF!)/1000000</f>
        <v>#REF!</v>
      </c>
      <c r="I43" s="6" t="e">
        <f>(#REF!)/1000000</f>
        <v>#REF!</v>
      </c>
      <c r="J43" s="6">
        <v>67.809809999999999</v>
      </c>
      <c r="K43" s="6">
        <v>88.816188999999994</v>
      </c>
      <c r="L43" s="6">
        <v>99.930475000000001</v>
      </c>
      <c r="M43" s="6">
        <v>90.683409999999995</v>
      </c>
      <c r="N43" s="6">
        <v>111.11261399999999</v>
      </c>
      <c r="O43" s="7">
        <v>109.125648</v>
      </c>
    </row>
    <row r="44" spans="2:21" x14ac:dyDescent="0.25">
      <c r="B44" s="4" t="s">
        <v>33</v>
      </c>
      <c r="C44" s="5" t="e">
        <f>(#REF!)/1000000</f>
        <v>#REF!</v>
      </c>
      <c r="D44" s="5" t="e">
        <f>(#REF!)/1000000</f>
        <v>#REF!</v>
      </c>
      <c r="E44" s="5" t="e">
        <f>(#REF!)/1000000</f>
        <v>#REF!</v>
      </c>
      <c r="F44" s="5" t="e">
        <f>(#REF!)/1000000</f>
        <v>#REF!</v>
      </c>
      <c r="G44" s="6" t="e">
        <f>(#REF!)/1000000</f>
        <v>#REF!</v>
      </c>
      <c r="H44" s="6" t="e">
        <f>(#REF!)/1000000</f>
        <v>#REF!</v>
      </c>
      <c r="I44" s="6" t="e">
        <f>(#REF!)/1000000</f>
        <v>#REF!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7">
        <v>0</v>
      </c>
    </row>
    <row r="45" spans="2:21" x14ac:dyDescent="0.25">
      <c r="B45" s="4" t="s">
        <v>4</v>
      </c>
      <c r="C45" s="5" t="e">
        <f>(#REF!)/1000000</f>
        <v>#REF!</v>
      </c>
      <c r="D45" s="5" t="e">
        <f>(#REF!)/1000000</f>
        <v>#REF!</v>
      </c>
      <c r="E45" s="5" t="e">
        <f>(#REF!)/1000000</f>
        <v>#REF!</v>
      </c>
      <c r="F45" s="5" t="e">
        <f>(#REF!)/1000000</f>
        <v>#REF!</v>
      </c>
      <c r="G45" s="6" t="e">
        <f>(#REF!)/1000000</f>
        <v>#REF!</v>
      </c>
      <c r="H45" s="6" t="e">
        <f>(#REF!)/1000000</f>
        <v>#REF!</v>
      </c>
      <c r="I45" s="6" t="e">
        <f>(#REF!)/1000000</f>
        <v>#REF!</v>
      </c>
      <c r="J45" s="6">
        <v>466.562634</v>
      </c>
      <c r="K45" s="6">
        <v>635.20948499999997</v>
      </c>
      <c r="L45" s="6">
        <v>628.22037</v>
      </c>
      <c r="M45" s="6">
        <v>700.13347999999996</v>
      </c>
      <c r="N45" s="6">
        <v>698.08479599999998</v>
      </c>
      <c r="O45" s="7">
        <v>346.92762099999999</v>
      </c>
    </row>
    <row r="46" spans="2:21" x14ac:dyDescent="0.25">
      <c r="B46" s="4" t="s">
        <v>5</v>
      </c>
      <c r="C46" s="5" t="e">
        <f>(#REF!)/1000000</f>
        <v>#REF!</v>
      </c>
      <c r="D46" s="5" t="e">
        <f>(#REF!)/1000000</f>
        <v>#REF!</v>
      </c>
      <c r="E46" s="5" t="e">
        <f>(#REF!)/1000000</f>
        <v>#REF!</v>
      </c>
      <c r="F46" s="5" t="e">
        <f>(#REF!)/1000000</f>
        <v>#REF!</v>
      </c>
      <c r="G46" s="6" t="e">
        <f>(#REF!)/1000000</f>
        <v>#REF!</v>
      </c>
      <c r="H46" s="6" t="e">
        <f>(#REF!)/1000000</f>
        <v>#REF!</v>
      </c>
      <c r="I46" s="6" t="e">
        <f>(#REF!)/1000000</f>
        <v>#REF!</v>
      </c>
      <c r="J46" s="6">
        <v>1810.611942</v>
      </c>
      <c r="K46" s="6">
        <v>1982.572868</v>
      </c>
      <c r="L46" s="6">
        <v>4725.4580509999996</v>
      </c>
      <c r="M46" s="6">
        <v>3585.0558609999998</v>
      </c>
      <c r="N46" s="6">
        <v>2566.7444620000001</v>
      </c>
      <c r="O46" s="7">
        <v>2036.879473</v>
      </c>
      <c r="P46" s="81"/>
      <c r="Q46" s="81"/>
      <c r="R46" s="81"/>
      <c r="S46" s="81"/>
      <c r="T46" s="81"/>
      <c r="U46" s="81"/>
    </row>
    <row r="47" spans="2:21" x14ac:dyDescent="0.25">
      <c r="B47" s="4" t="s">
        <v>43</v>
      </c>
      <c r="C47" s="5" t="e">
        <f>(#REF!)/1000000</f>
        <v>#REF!</v>
      </c>
      <c r="D47" s="5" t="e">
        <f>(#REF!)/1000000</f>
        <v>#REF!</v>
      </c>
      <c r="E47" s="5" t="e">
        <f>(#REF!)/1000000</f>
        <v>#REF!</v>
      </c>
      <c r="F47" s="5" t="e">
        <f>(#REF!)/1000000</f>
        <v>#REF!</v>
      </c>
      <c r="G47" s="6" t="e">
        <f>(#REF!)/1000000</f>
        <v>#REF!</v>
      </c>
      <c r="H47" s="11" t="e">
        <f>(#REF!)/1000000</f>
        <v>#REF!</v>
      </c>
      <c r="I47" s="11" t="e">
        <f>(#REF!)/1000000</f>
        <v>#REF!</v>
      </c>
      <c r="J47" s="11">
        <v>3888.793854</v>
      </c>
      <c r="K47" s="11">
        <v>2065.6708039999999</v>
      </c>
      <c r="L47" s="11">
        <v>1948.606045</v>
      </c>
      <c r="M47" s="11">
        <v>2203.343179</v>
      </c>
      <c r="N47" s="11">
        <v>3007.815658</v>
      </c>
      <c r="O47" s="12">
        <v>2667.7259210000002</v>
      </c>
    </row>
    <row r="48" spans="2:21" s="3" customFormat="1" x14ac:dyDescent="0.25">
      <c r="B48" s="53" t="s">
        <v>31</v>
      </c>
      <c r="C48" s="54" t="e">
        <f>SUM(C40:C47)</f>
        <v>#REF!</v>
      </c>
      <c r="D48" s="54" t="e">
        <f t="shared" ref="D48:I48" si="18">SUM(D39:D47)</f>
        <v>#REF!</v>
      </c>
      <c r="E48" s="54" t="e">
        <f t="shared" si="18"/>
        <v>#REF!</v>
      </c>
      <c r="F48" s="54" t="e">
        <f t="shared" si="18"/>
        <v>#REF!</v>
      </c>
      <c r="G48" s="55" t="e">
        <f t="shared" si="18"/>
        <v>#REF!</v>
      </c>
      <c r="H48" s="55" t="e">
        <f t="shared" si="18"/>
        <v>#REF!</v>
      </c>
      <c r="I48" s="55" t="e">
        <f t="shared" si="18"/>
        <v>#REF!</v>
      </c>
      <c r="J48" s="55">
        <v>8415.117318999999</v>
      </c>
      <c r="K48" s="55">
        <v>8590.8205500000004</v>
      </c>
      <c r="L48" s="55">
        <v>9476.1315040000009</v>
      </c>
      <c r="M48" s="55">
        <v>8651.4876019999992</v>
      </c>
      <c r="N48" s="55">
        <v>8083.6017279999996</v>
      </c>
      <c r="O48" s="56">
        <v>6541.5015579999999</v>
      </c>
    </row>
    <row r="49" spans="2:16" x14ac:dyDescent="0.25">
      <c r="B49" s="8"/>
      <c r="C49" s="5"/>
      <c r="D49" s="5"/>
      <c r="E49" s="5"/>
      <c r="F49" s="5"/>
      <c r="G49" s="6"/>
      <c r="H49" s="6"/>
      <c r="I49" s="6"/>
      <c r="J49" s="6"/>
      <c r="K49" s="6"/>
      <c r="L49" s="6"/>
      <c r="M49" s="6"/>
      <c r="N49" s="6"/>
      <c r="O49" s="7"/>
    </row>
    <row r="50" spans="2:16" x14ac:dyDescent="0.25">
      <c r="B50" s="8" t="s">
        <v>6</v>
      </c>
      <c r="C50" s="5" t="e">
        <f>(#REF!)/1000000</f>
        <v>#REF!</v>
      </c>
      <c r="D50" s="5" t="e">
        <f>(#REF!)/1000000</f>
        <v>#REF!</v>
      </c>
      <c r="E50" s="5" t="e">
        <f>(#REF!)/1000000</f>
        <v>#REF!</v>
      </c>
      <c r="F50" s="5" t="e">
        <f>(#REF!)/1000000</f>
        <v>#REF!</v>
      </c>
      <c r="G50" s="6" t="e">
        <f>(#REF!)/1000000</f>
        <v>#REF!</v>
      </c>
      <c r="H50" s="6" t="e">
        <f>(#REF!)/1000000</f>
        <v>#REF!</v>
      </c>
      <c r="I50" s="6" t="e">
        <f>(#REF!)/1000000</f>
        <v>#REF!</v>
      </c>
      <c r="J50" s="6">
        <v>1364</v>
      </c>
      <c r="K50" s="6">
        <v>1364</v>
      </c>
      <c r="L50" s="6">
        <v>1364</v>
      </c>
      <c r="M50" s="6">
        <v>1364</v>
      </c>
      <c r="N50" s="6">
        <v>1364</v>
      </c>
      <c r="O50" s="7">
        <v>1364</v>
      </c>
      <c r="P50" s="81"/>
    </row>
    <row r="51" spans="2:16" x14ac:dyDescent="0.25">
      <c r="B51" s="8" t="s">
        <v>7</v>
      </c>
      <c r="C51" s="5" t="e">
        <f>(#REF!)/1000000</f>
        <v>#REF!</v>
      </c>
      <c r="D51" s="5" t="e">
        <f>(#REF!)/1000000</f>
        <v>#REF!</v>
      </c>
      <c r="E51" s="5" t="e">
        <f>(#REF!)/1000000</f>
        <v>#REF!</v>
      </c>
      <c r="F51" s="5" t="e">
        <f>(#REF!)/1000000</f>
        <v>#REF!</v>
      </c>
      <c r="G51" s="6" t="e">
        <f>(#REF!)/1000000</f>
        <v>#REF!</v>
      </c>
      <c r="H51" s="6" t="e">
        <f>(#REF!)/1000000</f>
        <v>#REF!</v>
      </c>
      <c r="I51" s="6" t="e">
        <f>(#REF!)/1000000</f>
        <v>#REF!</v>
      </c>
      <c r="J51" s="6">
        <v>895.48463900000002</v>
      </c>
      <c r="K51" s="6">
        <v>1386.612208</v>
      </c>
      <c r="L51" s="6">
        <v>1833.7854380000001</v>
      </c>
      <c r="M51" s="6">
        <v>1626.4080799999999</v>
      </c>
      <c r="N51" s="6">
        <v>1136.013737</v>
      </c>
      <c r="O51" s="7">
        <v>2668.8015209999999</v>
      </c>
      <c r="P51" s="81"/>
    </row>
    <row r="52" spans="2:16" x14ac:dyDescent="0.25">
      <c r="B52" s="8" t="s">
        <v>8</v>
      </c>
      <c r="C52" s="5" t="e">
        <f>(#REF!)/1000000</f>
        <v>#REF!</v>
      </c>
      <c r="D52" s="5" t="e">
        <f>(#REF!)/1000000</f>
        <v>#REF!</v>
      </c>
      <c r="E52" s="5" t="e">
        <f>(#REF!)/1000000</f>
        <v>#REF!</v>
      </c>
      <c r="F52" s="5" t="e">
        <f>(#REF!)/1000000</f>
        <v>#REF!</v>
      </c>
      <c r="G52" s="6" t="e">
        <f>(#REF!)/1000000</f>
        <v>#REF!</v>
      </c>
      <c r="H52" s="6" t="e">
        <f>(#REF!)/1000000</f>
        <v>#REF!</v>
      </c>
      <c r="I52" s="6" t="e">
        <f>(#REF!)/1000000</f>
        <v>#REF!</v>
      </c>
      <c r="J52" s="6">
        <v>1582.327569</v>
      </c>
      <c r="K52" s="6">
        <v>1047.33323</v>
      </c>
      <c r="L52" s="6">
        <v>992.62264200000004</v>
      </c>
      <c r="M52" s="6">
        <v>1509.6056570000001</v>
      </c>
      <c r="N52" s="6">
        <v>1532.7877840000001</v>
      </c>
      <c r="O52" s="7">
        <v>-985.33483799999999</v>
      </c>
    </row>
    <row r="53" spans="2:16" x14ac:dyDescent="0.25">
      <c r="B53" s="8" t="s">
        <v>9</v>
      </c>
      <c r="C53" s="5" t="e">
        <f>(#REF!)/1000000</f>
        <v>#REF!</v>
      </c>
      <c r="D53" s="5" t="e">
        <f>(#REF!)/1000000</f>
        <v>#REF!</v>
      </c>
      <c r="E53" s="5" t="e">
        <f>(#REF!)/1000000</f>
        <v>#REF!</v>
      </c>
      <c r="F53" s="5" t="e">
        <f>(#REF!)/1000000</f>
        <v>#REF!</v>
      </c>
      <c r="G53" s="6" t="e">
        <f>(#REF!)/1000000</f>
        <v>#REF!</v>
      </c>
      <c r="H53" s="6" t="e">
        <f>(#REF!)/1000000</f>
        <v>#REF!</v>
      </c>
      <c r="I53" s="6" t="e">
        <f>(#REF!)/1000000</f>
        <v>#REF!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7">
        <v>0</v>
      </c>
      <c r="P53" s="81"/>
    </row>
    <row r="54" spans="2:16" x14ac:dyDescent="0.25">
      <c r="B54" s="4" t="s">
        <v>44</v>
      </c>
      <c r="C54" s="5" t="e">
        <f>(#REF!)/1000000</f>
        <v>#REF!</v>
      </c>
      <c r="D54" s="5" t="e">
        <f>(#REF!)/1000000</f>
        <v>#REF!</v>
      </c>
      <c r="E54" s="5" t="e">
        <f>(#REF!)/1000000</f>
        <v>#REF!</v>
      </c>
      <c r="F54" s="5" t="e">
        <f>(#REF!)/1000000</f>
        <v>#REF!</v>
      </c>
      <c r="G54" s="6" t="e">
        <f>(#REF!)/1000000</f>
        <v>#REF!</v>
      </c>
      <c r="H54" s="6" t="e">
        <f>(#REF!)/1000000</f>
        <v>#REF!</v>
      </c>
      <c r="I54" s="6" t="e">
        <f>(#REF!)/1000000</f>
        <v>#REF!</v>
      </c>
      <c r="J54" s="6">
        <v>2667.5927379999998</v>
      </c>
      <c r="K54" s="6">
        <v>2319.3800120000001</v>
      </c>
      <c r="L54" s="6">
        <v>1943.545183</v>
      </c>
      <c r="M54" s="6">
        <v>558.27461300000004</v>
      </c>
      <c r="N54" s="6">
        <v>560.40149299999996</v>
      </c>
      <c r="O54" s="7">
        <v>487.77931699999999</v>
      </c>
      <c r="P54" s="81"/>
    </row>
    <row r="55" spans="2:16" x14ac:dyDescent="0.25">
      <c r="B55" s="4" t="s">
        <v>34</v>
      </c>
      <c r="C55" s="5" t="e">
        <f>(#REF!)/1000000</f>
        <v>#REF!</v>
      </c>
      <c r="D55" s="5" t="e">
        <f>(#REF!)/1000000</f>
        <v>#REF!</v>
      </c>
      <c r="E55" s="5" t="e">
        <f>(#REF!)/1000000</f>
        <v>#REF!</v>
      </c>
      <c r="F55" s="5" t="e">
        <f>(#REF!)/1000000</f>
        <v>#REF!</v>
      </c>
      <c r="G55" s="6" t="e">
        <f>(#REF!)/1000000</f>
        <v>#REF!</v>
      </c>
      <c r="H55" s="6" t="e">
        <f>(#REF!)/1000000</f>
        <v>#REF!</v>
      </c>
      <c r="I55" s="6" t="e">
        <f>(#REF!)/1000000</f>
        <v>#REF!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7">
        <v>0</v>
      </c>
    </row>
    <row r="56" spans="2:16" x14ac:dyDescent="0.25">
      <c r="B56" s="4" t="s">
        <v>10</v>
      </c>
      <c r="C56" s="5" t="e">
        <f>(#REF!)/1000000</f>
        <v>#REF!</v>
      </c>
      <c r="D56" s="5" t="e">
        <f>(#REF!)/1000000</f>
        <v>#REF!</v>
      </c>
      <c r="E56" s="5" t="e">
        <f>(#REF!)/1000000</f>
        <v>#REF!</v>
      </c>
      <c r="F56" s="5" t="e">
        <f>(#REF!)/1000000</f>
        <v>#REF!</v>
      </c>
      <c r="G56" s="6" t="e">
        <f>(#REF!)/1000000</f>
        <v>#REF!</v>
      </c>
      <c r="H56" s="6" t="e">
        <f>(#REF!)/1000000</f>
        <v>#REF!</v>
      </c>
      <c r="I56" s="6" t="e">
        <f>(#REF!)/1000000</f>
        <v>#REF!</v>
      </c>
      <c r="J56" s="6">
        <v>0</v>
      </c>
      <c r="K56" s="6">
        <v>0</v>
      </c>
      <c r="L56" s="6">
        <v>0</v>
      </c>
      <c r="M56" s="6">
        <v>1.346811</v>
      </c>
      <c r="N56" s="6">
        <v>0</v>
      </c>
      <c r="O56" s="7">
        <v>0</v>
      </c>
    </row>
    <row r="57" spans="2:16" x14ac:dyDescent="0.25">
      <c r="B57" s="4" t="s">
        <v>11</v>
      </c>
      <c r="C57" s="5" t="e">
        <f>(#REF!)/1000000</f>
        <v>#REF!</v>
      </c>
      <c r="D57" s="5" t="e">
        <f>(#REF!)/1000000</f>
        <v>#REF!</v>
      </c>
      <c r="E57" s="5" t="e">
        <f>(#REF!)/1000000</f>
        <v>#REF!</v>
      </c>
      <c r="F57" s="5" t="e">
        <f>(#REF!)/1000000</f>
        <v>#REF!</v>
      </c>
      <c r="G57" s="6" t="e">
        <f>(#REF!)/1000000</f>
        <v>#REF!</v>
      </c>
      <c r="H57" s="6" t="e">
        <f>(#REF!)/1000000</f>
        <v>#REF!</v>
      </c>
      <c r="I57" s="6" t="e">
        <f>(#REF!)/1000000</f>
        <v>#REF!</v>
      </c>
      <c r="J57" s="6">
        <v>970.19276200000002</v>
      </c>
      <c r="K57" s="6">
        <v>1614.522033</v>
      </c>
      <c r="L57" s="6">
        <v>2162.8193839999999</v>
      </c>
      <c r="M57" s="6">
        <v>2276.0757210000002</v>
      </c>
      <c r="N57" s="6">
        <v>2405.670846</v>
      </c>
      <c r="O57" s="7">
        <v>2484.3289949999998</v>
      </c>
    </row>
    <row r="58" spans="2:16" x14ac:dyDescent="0.25">
      <c r="B58" s="4" t="s">
        <v>12</v>
      </c>
      <c r="C58" s="5" t="e">
        <f>(#REF!)/1000000</f>
        <v>#REF!</v>
      </c>
      <c r="D58" s="5" t="e">
        <f>(#REF!)/1000000</f>
        <v>#REF!</v>
      </c>
      <c r="E58" s="5" t="e">
        <f>(#REF!)/1000000</f>
        <v>#REF!</v>
      </c>
      <c r="F58" s="5" t="e">
        <f>(#REF!)/1000000</f>
        <v>#REF!</v>
      </c>
      <c r="G58" s="6" t="e">
        <f>(#REF!)/1000000</f>
        <v>#REF!</v>
      </c>
      <c r="H58" s="6" t="e">
        <f>(#REF!)/1000000</f>
        <v>#REF!</v>
      </c>
      <c r="I58" s="6" t="e">
        <f>(#REF!)/1000000</f>
        <v>#REF!</v>
      </c>
      <c r="J58" s="6">
        <v>718.76925400000005</v>
      </c>
      <c r="K58" s="6">
        <v>577.58718099999999</v>
      </c>
      <c r="L58" s="6">
        <v>744.44350299999996</v>
      </c>
      <c r="M58" s="6">
        <v>1113.9854909999999</v>
      </c>
      <c r="N58" s="6">
        <v>979.00967800000001</v>
      </c>
      <c r="O58" s="7">
        <v>449.21820500000001</v>
      </c>
    </row>
    <row r="59" spans="2:16" x14ac:dyDescent="0.25">
      <c r="B59" s="4" t="s">
        <v>13</v>
      </c>
      <c r="C59" s="5" t="e">
        <f>(#REF!)/1000000</f>
        <v>#REF!</v>
      </c>
      <c r="D59" s="5" t="e">
        <f>(#REF!)/1000000</f>
        <v>#REF!</v>
      </c>
      <c r="E59" s="5" t="e">
        <f>(#REF!)/1000000</f>
        <v>#REF!</v>
      </c>
      <c r="F59" s="5" t="e">
        <f>(#REF!)/1000000</f>
        <v>#REF!</v>
      </c>
      <c r="G59" s="6" t="e">
        <f>(#REF!)/1000000</f>
        <v>#REF!</v>
      </c>
      <c r="H59" s="6" t="e">
        <f>(#REF!)/1000000</f>
        <v>#REF!</v>
      </c>
      <c r="I59" s="6" t="e">
        <f>(#REF!)/1000000</f>
        <v>#REF!</v>
      </c>
      <c r="J59" s="6">
        <v>183.95708400000001</v>
      </c>
      <c r="K59" s="6">
        <v>196.39811599999999</v>
      </c>
      <c r="L59" s="6">
        <v>245.065957</v>
      </c>
      <c r="M59" s="6">
        <v>0</v>
      </c>
      <c r="N59" s="6">
        <v>0</v>
      </c>
      <c r="O59" s="7">
        <v>0</v>
      </c>
    </row>
    <row r="60" spans="2:16" x14ac:dyDescent="0.25">
      <c r="B60" s="4" t="s">
        <v>14</v>
      </c>
      <c r="C60" s="5" t="e">
        <f>(#REF!)/1000000</f>
        <v>#REF!</v>
      </c>
      <c r="D60" s="5" t="e">
        <f>(#REF!)/1000000</f>
        <v>#REF!</v>
      </c>
      <c r="E60" s="5" t="e">
        <f>(#REF!)/1000000</f>
        <v>#REF!</v>
      </c>
      <c r="F60" s="5" t="e">
        <f>(#REF!)/1000000</f>
        <v>#REF!</v>
      </c>
      <c r="G60" s="6" t="e">
        <f>(#REF!)/1000000</f>
        <v>#REF!</v>
      </c>
      <c r="H60" s="6" t="e">
        <f>(#REF!)/1000000</f>
        <v>#REF!</v>
      </c>
      <c r="I60" s="6" t="e">
        <f>(#REF!)/1000000</f>
        <v>#REF!</v>
      </c>
      <c r="J60" s="6">
        <v>5.6932729999999996</v>
      </c>
      <c r="K60" s="6">
        <v>84.987769999999998</v>
      </c>
      <c r="L60" s="6">
        <v>115.903689</v>
      </c>
      <c r="M60" s="6">
        <v>201.79122899999999</v>
      </c>
      <c r="N60" s="6">
        <v>105.71819000000001</v>
      </c>
      <c r="O60" s="7">
        <v>72.708358000000004</v>
      </c>
    </row>
    <row r="61" spans="2:16" x14ac:dyDescent="0.25">
      <c r="B61" s="4" t="s">
        <v>45</v>
      </c>
      <c r="C61" s="5" t="e">
        <f>(#REF!)/1000000</f>
        <v>#REF!</v>
      </c>
      <c r="D61" s="5" t="e">
        <f>(#REF!)/1000000</f>
        <v>#REF!</v>
      </c>
      <c r="E61" s="5" t="e">
        <f>(#REF!)/1000000</f>
        <v>#REF!</v>
      </c>
      <c r="F61" s="5" t="e">
        <f>(#REF!)/1000000</f>
        <v>#REF!</v>
      </c>
      <c r="G61" s="6" t="e">
        <f>(#REF!)/1000000</f>
        <v>#REF!</v>
      </c>
      <c r="H61" s="11" t="e">
        <f>(#REF!)/1000000</f>
        <v>#REF!</v>
      </c>
      <c r="I61" s="11" t="e">
        <f>(#REF!)/1000000</f>
        <v>#REF!</v>
      </c>
      <c r="J61" s="11">
        <v>27.1</v>
      </c>
      <c r="K61" s="11">
        <v>0</v>
      </c>
      <c r="L61" s="11">
        <v>73.945707999999996</v>
      </c>
      <c r="M61" s="11">
        <v>0</v>
      </c>
      <c r="N61" s="11">
        <v>0</v>
      </c>
      <c r="O61" s="12">
        <v>0</v>
      </c>
      <c r="P61" s="81"/>
    </row>
    <row r="62" spans="2:16" s="3" customFormat="1" x14ac:dyDescent="0.25">
      <c r="B62" s="53" t="s">
        <v>32</v>
      </c>
      <c r="C62" s="54" t="e">
        <f t="shared" ref="C62:H62" si="19">SUM(C50:C61)</f>
        <v>#REF!</v>
      </c>
      <c r="D62" s="54" t="e">
        <f>SUM(D50:D61)</f>
        <v>#REF!</v>
      </c>
      <c r="E62" s="54" t="e">
        <f t="shared" si="19"/>
        <v>#REF!</v>
      </c>
      <c r="F62" s="54" t="e">
        <f t="shared" si="19"/>
        <v>#REF!</v>
      </c>
      <c r="G62" s="55" t="e">
        <f t="shared" si="19"/>
        <v>#REF!</v>
      </c>
      <c r="H62" s="57" t="e">
        <f t="shared" si="19"/>
        <v>#REF!</v>
      </c>
      <c r="I62" s="57" t="e">
        <f t="shared" ref="I62" si="20">SUM(I50:I61)</f>
        <v>#REF!</v>
      </c>
      <c r="J62" s="57">
        <v>8415.1173190000009</v>
      </c>
      <c r="K62" s="57">
        <v>8590.8205500000004</v>
      </c>
      <c r="L62" s="57">
        <v>9476.1315040000009</v>
      </c>
      <c r="M62" s="57">
        <v>8651.4876020000011</v>
      </c>
      <c r="N62" s="57">
        <v>8083.6017280000005</v>
      </c>
      <c r="O62" s="58">
        <v>6541.501557999999</v>
      </c>
    </row>
    <row r="63" spans="2:16" x14ac:dyDescent="0.25">
      <c r="C63" s="14"/>
      <c r="D63" s="14"/>
      <c r="E63" s="14"/>
      <c r="F63" s="14"/>
      <c r="G63" s="14"/>
      <c r="H63" s="5"/>
      <c r="I63" s="5"/>
      <c r="J63" s="5"/>
      <c r="K63" s="5"/>
      <c r="L63" s="5"/>
      <c r="M63" s="17"/>
      <c r="N63" s="17"/>
      <c r="O63" s="17"/>
    </row>
    <row r="64" spans="2:16" s="3" customFormat="1" x14ac:dyDescent="0.25">
      <c r="B64" s="69" t="s">
        <v>48</v>
      </c>
      <c r="C64" s="70">
        <v>39813</v>
      </c>
      <c r="D64" s="70">
        <v>40178</v>
      </c>
      <c r="E64" s="70">
        <v>40543</v>
      </c>
      <c r="F64" s="70">
        <v>40908</v>
      </c>
      <c r="G64" s="71">
        <v>2012</v>
      </c>
      <c r="H64" s="71">
        <v>2013</v>
      </c>
      <c r="I64" s="71">
        <v>2014</v>
      </c>
      <c r="J64" s="71">
        <v>2015</v>
      </c>
      <c r="K64" s="71">
        <v>2016</v>
      </c>
      <c r="L64" s="71">
        <v>2017</v>
      </c>
      <c r="M64" s="71">
        <v>2018</v>
      </c>
      <c r="N64" s="71">
        <v>2019</v>
      </c>
      <c r="O64" s="72">
        <v>2020</v>
      </c>
    </row>
    <row r="65" spans="2:15" x14ac:dyDescent="0.25"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17"/>
      <c r="N65" s="17"/>
      <c r="O65" s="30"/>
    </row>
    <row r="66" spans="2:15" x14ac:dyDescent="0.25">
      <c r="B66" s="16" t="s">
        <v>93</v>
      </c>
      <c r="C66" s="5" t="e">
        <f>C22+C31+C33+C27</f>
        <v>#REF!</v>
      </c>
      <c r="D66" s="5" t="e">
        <f>D22+D31+D33+D27</f>
        <v>#REF!</v>
      </c>
      <c r="E66" s="5" t="e">
        <f>E22+E31+E33+E27</f>
        <v>#REF!</v>
      </c>
      <c r="F66" s="5" t="e">
        <f>F22+F31+F33+F27</f>
        <v>#REF!</v>
      </c>
      <c r="G66" s="6" t="e">
        <f>G22+G31+G33+G27</f>
        <v>#REF!</v>
      </c>
      <c r="H66" s="6" t="e">
        <f>H22+H31+H33+H27</f>
        <v>#REF!</v>
      </c>
      <c r="I66" s="6" t="e">
        <f>I22+I31+I33+I27</f>
        <v>#REF!</v>
      </c>
      <c r="J66" s="6">
        <v>1890.6360890000001</v>
      </c>
      <c r="K66" s="6">
        <v>1570.2431879999999</v>
      </c>
      <c r="L66" s="6">
        <v>1500.146696</v>
      </c>
      <c r="M66" s="6">
        <v>1879.253485</v>
      </c>
      <c r="N66" s="6">
        <v>1979.287466</v>
      </c>
      <c r="O66" s="7">
        <v>712</v>
      </c>
    </row>
    <row r="67" spans="2:15" x14ac:dyDescent="0.25">
      <c r="B67" s="16" t="s">
        <v>84</v>
      </c>
      <c r="C67" s="5">
        <v>1812.5689155750008</v>
      </c>
      <c r="D67" s="5">
        <v>-894</v>
      </c>
      <c r="E67" s="5">
        <v>83</v>
      </c>
      <c r="F67" s="5">
        <v>108</v>
      </c>
      <c r="G67" s="6">
        <v>4</v>
      </c>
      <c r="H67" s="6">
        <v>168</v>
      </c>
      <c r="I67" s="6">
        <v>238</v>
      </c>
      <c r="J67" s="6">
        <v>219.73770300000001</v>
      </c>
      <c r="K67" s="6">
        <v>254.27494999999999</v>
      </c>
      <c r="L67" s="6">
        <v>-1759.9482889999999</v>
      </c>
      <c r="M67" s="6">
        <v>1212.2454530000002</v>
      </c>
      <c r="N67" s="6">
        <v>917.56</v>
      </c>
      <c r="O67" s="7">
        <v>397</v>
      </c>
    </row>
    <row r="68" spans="2:15" x14ac:dyDescent="0.25">
      <c r="B68" s="16" t="s">
        <v>85</v>
      </c>
      <c r="C68" s="5">
        <v>7183.8831879999998</v>
      </c>
      <c r="D68" s="5">
        <v>-204</v>
      </c>
      <c r="E68" s="5">
        <v>197</v>
      </c>
      <c r="F68" s="5">
        <v>41</v>
      </c>
      <c r="G68" s="6">
        <v>168</v>
      </c>
      <c r="H68" s="6">
        <v>257</v>
      </c>
      <c r="I68" s="6">
        <v>494</v>
      </c>
      <c r="J68" s="6">
        <v>-1121.5442169999999</v>
      </c>
      <c r="K68" s="6">
        <v>-2110.4194619999998</v>
      </c>
      <c r="L68" s="6">
        <v>1121.2929320000001</v>
      </c>
      <c r="M68" s="6">
        <v>-362.30397399999998</v>
      </c>
      <c r="N68" s="6">
        <v>-26.675778999999999</v>
      </c>
      <c r="O68" s="7">
        <v>-34</v>
      </c>
    </row>
    <row r="69" spans="2:15" x14ac:dyDescent="0.25">
      <c r="B69" s="16" t="s">
        <v>86</v>
      </c>
      <c r="C69" s="5"/>
      <c r="D69" s="5"/>
      <c r="E69" s="5"/>
      <c r="F69" s="5"/>
      <c r="G69" s="6"/>
      <c r="H69" s="6"/>
      <c r="I69" s="6"/>
      <c r="J69" s="6"/>
      <c r="K69" s="6">
        <v>-418.92172599999998</v>
      </c>
      <c r="L69" s="6">
        <v>-452.34180600000002</v>
      </c>
      <c r="M69" s="6">
        <v>-1247.2680740000001</v>
      </c>
      <c r="N69" s="6">
        <v>-75.698752999999996</v>
      </c>
      <c r="O69" s="7">
        <v>-25</v>
      </c>
    </row>
    <row r="70" spans="2:15" x14ac:dyDescent="0.25">
      <c r="B70" s="16" t="s">
        <v>87</v>
      </c>
      <c r="C70" s="5"/>
      <c r="D70" s="5"/>
      <c r="E70" s="5"/>
      <c r="F70" s="5"/>
      <c r="G70" s="6"/>
      <c r="H70" s="6"/>
      <c r="I70" s="6"/>
      <c r="J70" s="6">
        <v>2186.3750129999999</v>
      </c>
      <c r="K70" s="6"/>
      <c r="L70" s="6"/>
      <c r="M70" s="6">
        <v>46.755952000000001</v>
      </c>
      <c r="N70" s="6">
        <v>10</v>
      </c>
      <c r="O70" s="7">
        <v>35</v>
      </c>
    </row>
    <row r="71" spans="2:15" x14ac:dyDescent="0.25">
      <c r="B71" s="16" t="s">
        <v>88</v>
      </c>
      <c r="C71" s="5"/>
      <c r="D71" s="5"/>
      <c r="E71" s="5"/>
      <c r="F71" s="5"/>
      <c r="G71" s="6"/>
      <c r="H71" s="6"/>
      <c r="I71" s="6"/>
      <c r="J71" s="6"/>
      <c r="K71" s="6"/>
      <c r="L71" s="6"/>
      <c r="M71" s="6"/>
      <c r="N71" s="6"/>
      <c r="O71" s="7"/>
    </row>
    <row r="72" spans="2:15" x14ac:dyDescent="0.25">
      <c r="B72" s="16" t="s">
        <v>89</v>
      </c>
      <c r="C72" s="5"/>
      <c r="D72" s="5"/>
      <c r="E72" s="5"/>
      <c r="F72" s="5"/>
      <c r="G72" s="6"/>
      <c r="H72" s="6"/>
      <c r="I72" s="6"/>
      <c r="J72" s="6">
        <v>-545.6</v>
      </c>
      <c r="K72" s="6">
        <v>-1091.2</v>
      </c>
      <c r="L72" s="6">
        <v>-600.16</v>
      </c>
      <c r="M72" s="6">
        <v>-1200</v>
      </c>
      <c r="N72" s="6">
        <v>-2000</v>
      </c>
      <c r="O72" s="7">
        <v>-2000</v>
      </c>
    </row>
    <row r="73" spans="2:15" s="3" customFormat="1" x14ac:dyDescent="0.25">
      <c r="B73" s="37" t="s">
        <v>90</v>
      </c>
      <c r="C73" s="38" t="e">
        <f t="shared" ref="C73:H73" si="21">C66-C67-C68</f>
        <v>#REF!</v>
      </c>
      <c r="D73" s="38" t="e">
        <f t="shared" si="21"/>
        <v>#REF!</v>
      </c>
      <c r="E73" s="38" t="e">
        <f t="shared" si="21"/>
        <v>#REF!</v>
      </c>
      <c r="F73" s="38" t="e">
        <f t="shared" si="21"/>
        <v>#REF!</v>
      </c>
      <c r="G73" s="40" t="e">
        <f t="shared" si="21"/>
        <v>#REF!</v>
      </c>
      <c r="H73" s="40" t="e">
        <f t="shared" si="21"/>
        <v>#REF!</v>
      </c>
      <c r="I73" s="40" t="e">
        <f>I66-I67-I68</f>
        <v>#REF!</v>
      </c>
      <c r="J73" s="40">
        <v>2629.6045880000006</v>
      </c>
      <c r="K73" s="40">
        <v>-1796.02305</v>
      </c>
      <c r="L73" s="40">
        <v>-191.01046699999984</v>
      </c>
      <c r="M73" s="40">
        <v>328.68284200000016</v>
      </c>
      <c r="N73" s="40">
        <v>804.4729339999999</v>
      </c>
      <c r="O73" s="41">
        <v>-915</v>
      </c>
    </row>
    <row r="74" spans="2:15" x14ac:dyDescent="0.25">
      <c r="B74" s="4"/>
      <c r="C74" s="5"/>
      <c r="D74" s="5"/>
      <c r="E74" s="5"/>
      <c r="F74" s="5"/>
      <c r="G74" s="6"/>
      <c r="H74" s="6"/>
      <c r="I74" s="6"/>
      <c r="J74" s="6"/>
      <c r="K74" s="6"/>
      <c r="L74" s="6"/>
      <c r="M74" s="6"/>
      <c r="N74" s="6"/>
      <c r="O74" s="7"/>
    </row>
    <row r="75" spans="2:15" x14ac:dyDescent="0.25">
      <c r="B75" s="4" t="s">
        <v>91</v>
      </c>
      <c r="C75" s="5"/>
      <c r="D75" s="5"/>
      <c r="E75" s="5"/>
      <c r="F75" s="5"/>
      <c r="G75" s="6"/>
      <c r="H75" s="6"/>
      <c r="I75" s="6"/>
      <c r="J75" s="6">
        <v>1232.089266</v>
      </c>
      <c r="K75" s="6">
        <v>3861.6938540000001</v>
      </c>
      <c r="L75" s="6">
        <v>2065.6708039999999</v>
      </c>
      <c r="M75" s="6">
        <v>1874.660337</v>
      </c>
      <c r="N75" s="6">
        <v>2203.343179</v>
      </c>
      <c r="O75" s="7">
        <v>2204.343179</v>
      </c>
    </row>
    <row r="76" spans="2:15" x14ac:dyDescent="0.25">
      <c r="B76" s="4" t="s">
        <v>92</v>
      </c>
      <c r="C76" s="5"/>
      <c r="D76" s="5"/>
      <c r="E76" s="5"/>
      <c r="F76" s="5"/>
      <c r="G76" s="6"/>
      <c r="H76" s="6"/>
      <c r="I76" s="6"/>
      <c r="J76" s="6">
        <v>3861.6938540000006</v>
      </c>
      <c r="K76" s="6">
        <v>2065.6708040000003</v>
      </c>
      <c r="L76" s="6">
        <v>1874.660337</v>
      </c>
      <c r="M76" s="6">
        <v>2203.3431790000004</v>
      </c>
      <c r="N76" s="6">
        <v>203.34317899999996</v>
      </c>
      <c r="O76" s="7">
        <v>204.34317899999996</v>
      </c>
    </row>
    <row r="77" spans="2:15" x14ac:dyDescent="0.25">
      <c r="B77" s="4"/>
      <c r="C77" s="5"/>
      <c r="D77" s="5"/>
      <c r="E77" s="5"/>
      <c r="F77" s="5"/>
      <c r="G77" s="6"/>
      <c r="H77" s="6"/>
      <c r="I77" s="6"/>
      <c r="J77" s="6"/>
      <c r="K77" s="6"/>
      <c r="L77" s="6"/>
      <c r="M77" s="6"/>
      <c r="N77" s="6"/>
      <c r="O77" s="7"/>
    </row>
    <row r="78" spans="2:15" s="3" customFormat="1" x14ac:dyDescent="0.25">
      <c r="B78" s="59" t="s">
        <v>77</v>
      </c>
      <c r="C78" s="60" t="e">
        <f>(#REF!)/1000000</f>
        <v>#REF!</v>
      </c>
      <c r="D78" s="60" t="e">
        <f>(#REF!)/1000000</f>
        <v>#REF!</v>
      </c>
      <c r="E78" s="60" t="e">
        <f>(#REF!)/1000000</f>
        <v>#REF!</v>
      </c>
      <c r="F78" s="60" t="e">
        <f>(#REF!)/1000000</f>
        <v>#REF!</v>
      </c>
      <c r="G78" s="57" t="e">
        <f>(#REF!)/1000000</f>
        <v>#REF!</v>
      </c>
      <c r="H78" s="57" t="e">
        <f>(#REF!)/1000000</f>
        <v>#REF!</v>
      </c>
      <c r="I78" s="57" t="e">
        <f>(#REF!)/1000000</f>
        <v>#REF!</v>
      </c>
      <c r="J78" s="57">
        <v>-1194.101116</v>
      </c>
      <c r="K78" s="57">
        <v>253.70920799999999</v>
      </c>
      <c r="L78" s="57">
        <v>68.884845999999996</v>
      </c>
      <c r="M78" s="57">
        <v>-1645.0685659999999</v>
      </c>
      <c r="N78" s="57">
        <v>-2447.4141650000001</v>
      </c>
      <c r="O78" s="58">
        <v>-2179.9466040000002</v>
      </c>
    </row>
    <row r="79" spans="2:15" x14ac:dyDescent="0.25">
      <c r="H79" s="17"/>
      <c r="I79" s="17"/>
      <c r="J79" s="17"/>
      <c r="K79" s="17"/>
      <c r="L79" s="17"/>
      <c r="M79" s="17"/>
      <c r="N79" s="17"/>
      <c r="O79" s="17"/>
    </row>
    <row r="80" spans="2:15" s="3" customFormat="1" x14ac:dyDescent="0.25">
      <c r="B80" s="69" t="s">
        <v>96</v>
      </c>
      <c r="C80" s="73">
        <v>2008</v>
      </c>
      <c r="D80" s="70">
        <v>40178</v>
      </c>
      <c r="E80" s="70">
        <v>40543</v>
      </c>
      <c r="F80" s="70">
        <v>40908</v>
      </c>
      <c r="G80" s="71">
        <v>2012</v>
      </c>
      <c r="H80" s="71">
        <v>2013</v>
      </c>
      <c r="I80" s="71">
        <v>2014</v>
      </c>
      <c r="J80" s="71">
        <v>2015</v>
      </c>
      <c r="K80" s="71">
        <v>2016</v>
      </c>
      <c r="L80" s="71">
        <v>2017</v>
      </c>
      <c r="M80" s="71">
        <v>2018</v>
      </c>
      <c r="N80" s="71">
        <v>2019</v>
      </c>
      <c r="O80" s="72">
        <v>2020</v>
      </c>
    </row>
    <row r="81" spans="2:15" x14ac:dyDescent="0.25"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15"/>
    </row>
    <row r="82" spans="2:15" x14ac:dyDescent="0.25">
      <c r="B82" s="8" t="s">
        <v>41</v>
      </c>
      <c r="C82" s="5"/>
      <c r="D82" s="18" t="e">
        <f>((D5-C5)/C5)*100</f>
        <v>#REF!</v>
      </c>
      <c r="E82" s="18" t="e">
        <f>((E5-D5)/D5)*100</f>
        <v>#REF!</v>
      </c>
      <c r="F82" s="18" t="e">
        <f>((F5-E5)/E5)*100</f>
        <v>#REF!</v>
      </c>
      <c r="G82" s="18" t="e">
        <f>((G5-F5)/F5)*100</f>
        <v>#REF!</v>
      </c>
      <c r="H82" s="18" t="e">
        <f>((H5-G5)/G5)*100</f>
        <v>#REF!</v>
      </c>
      <c r="I82" s="18" t="e">
        <f>((I5-H5)/H5)*100</f>
        <v>#REF!</v>
      </c>
      <c r="J82" s="18">
        <v>38.736243700469217</v>
      </c>
      <c r="K82" s="18">
        <v>11.776184077113532</v>
      </c>
      <c r="L82" s="18">
        <v>10.752224735667372</v>
      </c>
      <c r="M82" s="18">
        <v>-8.6045214536235513</v>
      </c>
      <c r="N82" s="18">
        <v>-0.17714448451371662</v>
      </c>
      <c r="O82" s="19">
        <v>-53.198635641622324</v>
      </c>
    </row>
    <row r="83" spans="2:15" x14ac:dyDescent="0.25">
      <c r="B83" s="8" t="s">
        <v>24</v>
      </c>
      <c r="C83" s="5"/>
      <c r="D83" s="20" t="s">
        <v>75</v>
      </c>
      <c r="E83" s="20" t="s">
        <v>75</v>
      </c>
      <c r="F83" s="20" t="s">
        <v>75</v>
      </c>
      <c r="G83" s="20" t="s">
        <v>75</v>
      </c>
      <c r="H83" s="20" t="s">
        <v>75</v>
      </c>
      <c r="I83" s="20" t="s">
        <v>75</v>
      </c>
      <c r="J83" s="20" t="s">
        <v>75</v>
      </c>
      <c r="K83" s="20" t="s">
        <v>75</v>
      </c>
      <c r="L83" s="20" t="s">
        <v>75</v>
      </c>
      <c r="M83" s="20" t="s">
        <v>75</v>
      </c>
      <c r="N83" s="20" t="s">
        <v>75</v>
      </c>
      <c r="O83" s="21" t="s">
        <v>75</v>
      </c>
    </row>
    <row r="84" spans="2:15" x14ac:dyDescent="0.25">
      <c r="B84" s="8" t="s">
        <v>25</v>
      </c>
      <c r="C84" s="5"/>
      <c r="D84" s="20" t="s">
        <v>75</v>
      </c>
      <c r="E84" s="20" t="s">
        <v>75</v>
      </c>
      <c r="F84" s="20" t="s">
        <v>75</v>
      </c>
      <c r="G84" s="20" t="s">
        <v>75</v>
      </c>
      <c r="H84" s="20" t="s">
        <v>75</v>
      </c>
      <c r="I84" s="20" t="s">
        <v>75</v>
      </c>
      <c r="J84" s="20" t="s">
        <v>75</v>
      </c>
      <c r="K84" s="20" t="s">
        <v>75</v>
      </c>
      <c r="L84" s="20" t="s">
        <v>75</v>
      </c>
      <c r="M84" s="20" t="s">
        <v>75</v>
      </c>
      <c r="N84" s="20" t="s">
        <v>75</v>
      </c>
      <c r="O84" s="21" t="s">
        <v>75</v>
      </c>
    </row>
    <row r="85" spans="2:15" x14ac:dyDescent="0.25">
      <c r="B85" s="8" t="s">
        <v>26</v>
      </c>
      <c r="C85" s="5"/>
      <c r="D85" s="18" t="e">
        <f>((D8-C8)/C8)*100</f>
        <v>#REF!</v>
      </c>
      <c r="E85" s="18" t="e">
        <f>((E8-D8)/D8)*100</f>
        <v>#REF!</v>
      </c>
      <c r="F85" s="18" t="e">
        <f>((F8-E8)/E8)*100</f>
        <v>#REF!</v>
      </c>
      <c r="G85" s="18" t="e">
        <f>((G8-F8)/F8)*100</f>
        <v>#REF!</v>
      </c>
      <c r="H85" s="18" t="e">
        <f>((H8-G8)/G8)*100</f>
        <v>#REF!</v>
      </c>
      <c r="I85" s="18" t="e">
        <f>((I8-H8)/H8)*100</f>
        <v>#REF!</v>
      </c>
      <c r="J85" s="18">
        <v>304.16921882128787</v>
      </c>
      <c r="K85" s="18">
        <v>-43.060636714752704</v>
      </c>
      <c r="L85" s="18">
        <v>-31.663890359641417</v>
      </c>
      <c r="M85" s="18">
        <v>561.00858718686379</v>
      </c>
      <c r="N85" s="18">
        <v>308.38416507951018</v>
      </c>
      <c r="O85" s="19">
        <v>-88.095397707322547</v>
      </c>
    </row>
    <row r="86" spans="2:15" x14ac:dyDescent="0.25">
      <c r="B86" s="8" t="s">
        <v>37</v>
      </c>
      <c r="C86" s="5"/>
      <c r="D86" s="18" t="e">
        <f>((D9-C9)/C9)*100</f>
        <v>#REF!</v>
      </c>
      <c r="E86" s="18" t="e">
        <f>((E9-D9)/D9)*100</f>
        <v>#REF!</v>
      </c>
      <c r="F86" s="18" t="e">
        <f>((F9-E9)/E9)*100</f>
        <v>#REF!</v>
      </c>
      <c r="G86" s="18" t="e">
        <f>((G9-F9)/F9)*100</f>
        <v>#REF!</v>
      </c>
      <c r="H86" s="18" t="e">
        <f>((H9-G9)/G9)*100</f>
        <v>#REF!</v>
      </c>
      <c r="I86" s="18" t="e">
        <f>((I9-H9)/H9)*100</f>
        <v>#REF!</v>
      </c>
      <c r="J86" s="18">
        <v>39.379757468900586</v>
      </c>
      <c r="K86" s="18">
        <v>11.390671308259547</v>
      </c>
      <c r="L86" s="18">
        <v>10.599797991603925</v>
      </c>
      <c r="M86" s="18">
        <v>-7.3397671191266554</v>
      </c>
      <c r="N86" s="18">
        <v>4.7102949017769493</v>
      </c>
      <c r="O86" s="19">
        <v>-55.354416240174643</v>
      </c>
    </row>
    <row r="87" spans="2:15" x14ac:dyDescent="0.25">
      <c r="B87" s="8" t="s">
        <v>15</v>
      </c>
      <c r="C87" s="5"/>
      <c r="D87" s="20" t="s">
        <v>75</v>
      </c>
      <c r="E87" s="20" t="s">
        <v>75</v>
      </c>
      <c r="F87" s="20" t="s">
        <v>75</v>
      </c>
      <c r="G87" s="20" t="s">
        <v>75</v>
      </c>
      <c r="H87" s="20" t="s">
        <v>75</v>
      </c>
      <c r="I87" s="20" t="s">
        <v>75</v>
      </c>
      <c r="J87" s="20" t="s">
        <v>75</v>
      </c>
      <c r="K87" s="20" t="s">
        <v>75</v>
      </c>
      <c r="L87" s="20" t="s">
        <v>75</v>
      </c>
      <c r="M87" s="20" t="s">
        <v>75</v>
      </c>
      <c r="N87" s="20" t="s">
        <v>75</v>
      </c>
      <c r="O87" s="21" t="s">
        <v>75</v>
      </c>
    </row>
    <row r="88" spans="2:15" x14ac:dyDescent="0.25">
      <c r="B88" s="8" t="s">
        <v>16</v>
      </c>
      <c r="C88" s="5"/>
      <c r="D88" s="18" t="e">
        <f>((D12-C12)/C12)*100</f>
        <v>#REF!</v>
      </c>
      <c r="E88" s="18" t="e">
        <f>((E12-D12)/D12)*100</f>
        <v>#REF!</v>
      </c>
      <c r="F88" s="18" t="e">
        <f>((F12-E12)/E12)*100</f>
        <v>#REF!</v>
      </c>
      <c r="G88" s="18" t="e">
        <f>((G12-F12)/F12)*100</f>
        <v>#REF!</v>
      </c>
      <c r="H88" s="18" t="e">
        <f>((H12-G12)/G12)*100</f>
        <v>#REF!</v>
      </c>
      <c r="I88" s="18" t="e">
        <f>((I12-H12)/H12)*100</f>
        <v>#REF!</v>
      </c>
      <c r="J88" s="18">
        <v>71.397471641063277</v>
      </c>
      <c r="K88" s="18">
        <v>30.005999961591399</v>
      </c>
      <c r="L88" s="18">
        <v>15.609514040422546</v>
      </c>
      <c r="M88" s="18">
        <v>-10.962813612119856</v>
      </c>
      <c r="N88" s="18">
        <v>-5.8690068013138346</v>
      </c>
      <c r="O88" s="19">
        <v>-51.221637912875707</v>
      </c>
    </row>
    <row r="89" spans="2:15" x14ac:dyDescent="0.25">
      <c r="B89" s="8" t="s">
        <v>17</v>
      </c>
      <c r="C89" s="5"/>
      <c r="D89" s="18" t="e">
        <f>((D13-C13)/C13)*100</f>
        <v>#REF!</v>
      </c>
      <c r="E89" s="18" t="e">
        <f>((E13-D13)/D13)*100</f>
        <v>#REF!</v>
      </c>
      <c r="F89" s="18" t="e">
        <f>((F13-E13)/E13)*100</f>
        <v>#REF!</v>
      </c>
      <c r="G89" s="18" t="e">
        <f>((G13-F13)/F13)*100</f>
        <v>#REF!</v>
      </c>
      <c r="H89" s="18" t="e">
        <f>((H13-G13)/G13)*100</f>
        <v>#REF!</v>
      </c>
      <c r="I89" s="18" t="e">
        <f>((I13-H13)/H13)*100</f>
        <v>#REF!</v>
      </c>
      <c r="J89" s="18">
        <v>53.358422549349491</v>
      </c>
      <c r="K89" s="18">
        <v>5.7100608909489505</v>
      </c>
      <c r="L89" s="18">
        <v>29.218998052545725</v>
      </c>
      <c r="M89" s="18">
        <v>-22.691510081031776</v>
      </c>
      <c r="N89" s="18">
        <v>-22.779852534021384</v>
      </c>
      <c r="O89" s="19">
        <v>-51.601282739871245</v>
      </c>
    </row>
    <row r="90" spans="2:15" x14ac:dyDescent="0.25">
      <c r="B90" s="8" t="s">
        <v>18</v>
      </c>
      <c r="C90" s="5"/>
      <c r="D90" s="18" t="e">
        <f>((D14-C14)/C14)*100</f>
        <v>#REF!</v>
      </c>
      <c r="E90" s="18" t="e">
        <f>((E14-D14)/D14)*100</f>
        <v>#REF!</v>
      </c>
      <c r="F90" s="18" t="e">
        <f>((F14-E14)/E14)*100</f>
        <v>#REF!</v>
      </c>
      <c r="G90" s="18" t="e">
        <f>((G14-F14)/F14)*100</f>
        <v>#REF!</v>
      </c>
      <c r="H90" s="18" t="e">
        <f>((H14-G14)/G14)*100</f>
        <v>#REF!</v>
      </c>
      <c r="I90" s="18" t="e">
        <f>((I14-H14)/H14)*100</f>
        <v>#REF!</v>
      </c>
      <c r="J90" s="18">
        <v>32.825746404763287</v>
      </c>
      <c r="K90" s="18">
        <v>49.568774435874488</v>
      </c>
      <c r="L90" s="18">
        <v>33.333128414112771</v>
      </c>
      <c r="M90" s="18">
        <v>-15.273730271353417</v>
      </c>
      <c r="N90" s="18">
        <v>-3.4402954722142396</v>
      </c>
      <c r="O90" s="19">
        <v>-54.845803770310873</v>
      </c>
    </row>
    <row r="91" spans="2:15" x14ac:dyDescent="0.25">
      <c r="B91" s="8" t="s">
        <v>19</v>
      </c>
      <c r="C91" s="5"/>
      <c r="D91" s="18" t="e">
        <f>((D15-C15)/C15)*100</f>
        <v>#REF!</v>
      </c>
      <c r="E91" s="18" t="e">
        <f>((E15-D15)/D15)*100</f>
        <v>#REF!</v>
      </c>
      <c r="F91" s="18" t="e">
        <f>((F15-E15)/E15)*100</f>
        <v>#REF!</v>
      </c>
      <c r="G91" s="18" t="e">
        <f>((G15-F15)/F15)*100</f>
        <v>#REF!</v>
      </c>
      <c r="H91" s="18" t="e">
        <f>((H15-G15)/G15)*100</f>
        <v>#REF!</v>
      </c>
      <c r="I91" s="18" t="e">
        <f>((I15-H15)/H15)*100</f>
        <v>#REF!</v>
      </c>
      <c r="J91" s="18">
        <v>22.752595531993414</v>
      </c>
      <c r="K91" s="18">
        <v>10.512812358383119</v>
      </c>
      <c r="L91" s="18">
        <v>5.6879128671343651</v>
      </c>
      <c r="M91" s="18">
        <v>-15.84431389937118</v>
      </c>
      <c r="N91" s="18">
        <v>11.496599057572201</v>
      </c>
      <c r="O91" s="19">
        <v>-32.166376832429265</v>
      </c>
    </row>
    <row r="92" spans="2:15" x14ac:dyDescent="0.25">
      <c r="B92" s="8" t="s">
        <v>21</v>
      </c>
      <c r="C92" s="5"/>
      <c r="D92" s="18" t="e">
        <f>((D16-C16)/C16)*100</f>
        <v>#REF!</v>
      </c>
      <c r="E92" s="18" t="e">
        <f>((E16-D16)/D16)*100</f>
        <v>#REF!</v>
      </c>
      <c r="F92" s="18" t="e">
        <f>((F16-E16)/E16)*100</f>
        <v>#REF!</v>
      </c>
      <c r="G92" s="18" t="e">
        <f>((G16-F16)/F16)*100</f>
        <v>#REF!</v>
      </c>
      <c r="H92" s="18" t="e">
        <f>((H16-G16)/G16)*100</f>
        <v>#REF!</v>
      </c>
      <c r="I92" s="18" t="e">
        <f>((I16-H16)/H16)*100</f>
        <v>#REF!</v>
      </c>
      <c r="J92" s="18">
        <v>26.011053651990458</v>
      </c>
      <c r="K92" s="18">
        <v>39.035747385648314</v>
      </c>
      <c r="L92" s="18">
        <v>1.0777451010419774</v>
      </c>
      <c r="M92" s="18">
        <v>-57.181487107315256</v>
      </c>
      <c r="N92" s="18">
        <v>652.86980529474806</v>
      </c>
      <c r="O92" s="19">
        <v>-69.690744001651012</v>
      </c>
    </row>
    <row r="93" spans="2:15" x14ac:dyDescent="0.25">
      <c r="B93" s="8" t="s">
        <v>36</v>
      </c>
      <c r="C93" s="5"/>
      <c r="D93" s="18" t="e">
        <f>((D17-C17)/C17)*100</f>
        <v>#REF!</v>
      </c>
      <c r="E93" s="18" t="e">
        <f>((E17-D17)/D17)*100</f>
        <v>#REF!</v>
      </c>
      <c r="F93" s="18" t="e">
        <f>((F17-E17)/E17)*100</f>
        <v>#REF!</v>
      </c>
      <c r="G93" s="18" t="e">
        <f>((G17-F17)/F17)*100</f>
        <v>#REF!</v>
      </c>
      <c r="H93" s="18" t="e">
        <f>((H17-G17)/G17)*100</f>
        <v>#REF!</v>
      </c>
      <c r="I93" s="18" t="e">
        <f>((I17-H17)/H17)*100</f>
        <v>#REF!</v>
      </c>
      <c r="J93" s="18">
        <v>29.942224009321304</v>
      </c>
      <c r="K93" s="18">
        <v>0.23859354171612671</v>
      </c>
      <c r="L93" s="18">
        <v>4.9209253985329955</v>
      </c>
      <c r="M93" s="18">
        <v>6.2769191123864854</v>
      </c>
      <c r="N93" s="18">
        <v>0.30998243493028982</v>
      </c>
      <c r="O93" s="19">
        <v>-64.487487300568318</v>
      </c>
    </row>
    <row r="94" spans="2:15" x14ac:dyDescent="0.25">
      <c r="B94" s="8" t="s">
        <v>20</v>
      </c>
      <c r="C94" s="5"/>
      <c r="D94" s="18" t="e">
        <f>((D20-C20)/C20)*100</f>
        <v>#REF!</v>
      </c>
      <c r="E94" s="18" t="e">
        <f>((E20-D20)/D20)*100</f>
        <v>#REF!</v>
      </c>
      <c r="F94" s="18" t="e">
        <f>((F20-E20)/E20)*100</f>
        <v>#REF!</v>
      </c>
      <c r="G94" s="18" t="e">
        <f>((G20-F20)/F20)*100</f>
        <v>#REF!</v>
      </c>
      <c r="H94" s="18" t="e">
        <f>((H20-G20)/G20)*100</f>
        <v>#REF!</v>
      </c>
      <c r="I94" s="18" t="e">
        <f>((I20-H20)/H20)*100</f>
        <v>#REF!</v>
      </c>
      <c r="J94" s="18">
        <v>16.293303989755348</v>
      </c>
      <c r="K94" s="18">
        <v>1.1286600285811708</v>
      </c>
      <c r="L94" s="18">
        <v>103.56711574817328</v>
      </c>
      <c r="M94" s="18">
        <v>-41.938854509217649</v>
      </c>
      <c r="N94" s="18">
        <v>22.922380451416441</v>
      </c>
      <c r="O94" s="19">
        <v>-13.594817848019709</v>
      </c>
    </row>
    <row r="95" spans="2:15" x14ac:dyDescent="0.25">
      <c r="B95" s="8" t="s">
        <v>23</v>
      </c>
      <c r="C95" s="5"/>
      <c r="D95" s="18" t="e">
        <f>((D21-C21)/C21)*100</f>
        <v>#REF!</v>
      </c>
      <c r="E95" s="18" t="e">
        <f>((E21-D21)/D21)*100</f>
        <v>#REF!</v>
      </c>
      <c r="F95" s="18" t="e">
        <f>((F21-E21)/E21)*100</f>
        <v>#REF!</v>
      </c>
      <c r="G95" s="18" t="e">
        <f>((G21-F21)/F21)*100</f>
        <v>#REF!</v>
      </c>
      <c r="H95" s="18" t="e">
        <f>((H21-G21)/G21)*100</f>
        <v>#REF!</v>
      </c>
      <c r="I95" s="18" t="e">
        <f>((I21-H21)/H21)*100</f>
        <v>#REF!</v>
      </c>
      <c r="J95" s="18">
        <v>37.39682184462648</v>
      </c>
      <c r="K95" s="18">
        <v>20.059610668390913</v>
      </c>
      <c r="L95" s="18">
        <v>14.816327486296233</v>
      </c>
      <c r="M95" s="18">
        <v>-7.9449794521515233</v>
      </c>
      <c r="N95" s="18">
        <v>9.5375564679864784</v>
      </c>
      <c r="O95" s="19">
        <v>-13.96835629602006</v>
      </c>
    </row>
    <row r="96" spans="2:15" x14ac:dyDescent="0.25">
      <c r="B96" s="8" t="s">
        <v>38</v>
      </c>
      <c r="C96" s="5"/>
      <c r="D96" s="18" t="e">
        <f>((D22-C22)/C22)*100</f>
        <v>#REF!</v>
      </c>
      <c r="E96" s="18" t="e">
        <f>((E22-D22)/D22)*100</f>
        <v>#REF!</v>
      </c>
      <c r="F96" s="18" t="e">
        <f>((F22-E22)/E22)*100</f>
        <v>#REF!</v>
      </c>
      <c r="G96" s="18" t="e">
        <f>((G22-F22)/F22)*100</f>
        <v>#REF!</v>
      </c>
      <c r="H96" s="18" t="e">
        <f>((H22-G22)/G22)*100</f>
        <v>#REF!</v>
      </c>
      <c r="I96" s="18" t="e">
        <f>((I22-H22)/H22)*100</f>
        <v>#REF!</v>
      </c>
      <c r="J96" s="18">
        <v>26.018941161646651</v>
      </c>
      <c r="K96" s="18">
        <v>-16.666054126676531</v>
      </c>
      <c r="L96" s="18">
        <v>-22.28578998730271</v>
      </c>
      <c r="M96" s="18">
        <v>51.292426312556707</v>
      </c>
      <c r="N96" s="18">
        <v>-13.300761370488884</v>
      </c>
      <c r="O96" s="19">
        <v>-145.64319445556578</v>
      </c>
    </row>
    <row r="97" spans="2:15" x14ac:dyDescent="0.25">
      <c r="B97" s="8" t="s">
        <v>22</v>
      </c>
      <c r="C97" s="5"/>
      <c r="D97" s="18" t="e">
        <f>((D25-C25)/C25)*100</f>
        <v>#REF!</v>
      </c>
      <c r="E97" s="18" t="e">
        <f>((E25-D25)/D25)*100</f>
        <v>#REF!</v>
      </c>
      <c r="F97" s="18" t="e">
        <f>((F25-E25)/E25)*100</f>
        <v>#REF!</v>
      </c>
      <c r="G97" s="18" t="e">
        <f>((G25-F25)/F25)*100</f>
        <v>#REF!</v>
      </c>
      <c r="H97" s="18" t="e">
        <f>((H25-G25)/G25)*100</f>
        <v>#REF!</v>
      </c>
      <c r="I97" s="18" t="e">
        <f>((I25-H25)/H25)*100</f>
        <v>#REF!</v>
      </c>
      <c r="J97" s="18">
        <v>18.730454948010784</v>
      </c>
      <c r="K97" s="18">
        <v>54.761456520379404</v>
      </c>
      <c r="L97" s="18">
        <v>33.895839126060892</v>
      </c>
      <c r="M97" s="18">
        <v>-39.110875257890115</v>
      </c>
      <c r="N97" s="18">
        <v>6.0931770183974496</v>
      </c>
      <c r="O97" s="19">
        <v>-18.954791474677084</v>
      </c>
    </row>
    <row r="98" spans="2:15" x14ac:dyDescent="0.25">
      <c r="B98" s="8" t="s">
        <v>27</v>
      </c>
      <c r="C98" s="5"/>
      <c r="D98" s="18"/>
      <c r="E98" s="18" t="e">
        <f>((E26-D26)/D26)*100</f>
        <v>#REF!</v>
      </c>
      <c r="F98" s="18" t="e">
        <f>((F26-E26)/E26)*100</f>
        <v>#REF!</v>
      </c>
      <c r="G98" s="18" t="e">
        <f>((G26-F26)/F26)*100</f>
        <v>#REF!</v>
      </c>
      <c r="H98" s="18" t="e">
        <f>((H26-G26)/G26)*100</f>
        <v>#REF!</v>
      </c>
      <c r="I98" s="18" t="e">
        <f>((I26-H26)/H26)*100</f>
        <v>#REF!</v>
      </c>
      <c r="J98" s="18">
        <v>356.71506835573888</v>
      </c>
      <c r="K98" s="18">
        <v>-95.474616303340127</v>
      </c>
      <c r="L98" s="18">
        <v>-100</v>
      </c>
      <c r="M98" s="22" t="s">
        <v>80</v>
      </c>
      <c r="N98" s="22" t="s">
        <v>80</v>
      </c>
      <c r="O98" s="74" t="s">
        <v>80</v>
      </c>
    </row>
    <row r="99" spans="2:15" x14ac:dyDescent="0.25">
      <c r="B99" s="8" t="s">
        <v>28</v>
      </c>
      <c r="C99" s="5"/>
      <c r="D99" s="20" t="s">
        <v>75</v>
      </c>
      <c r="E99" s="22" t="e">
        <f>((E27-D27)/D27)*100</f>
        <v>#REF!</v>
      </c>
      <c r="F99" s="22" t="e">
        <f>((F27-E27)/E27)*100</f>
        <v>#REF!</v>
      </c>
      <c r="G99" s="20" t="s">
        <v>75</v>
      </c>
      <c r="H99" s="20" t="s">
        <v>75</v>
      </c>
      <c r="I99" s="20" t="s">
        <v>75</v>
      </c>
      <c r="J99" s="20" t="s">
        <v>75</v>
      </c>
      <c r="K99" s="20" t="s">
        <v>75</v>
      </c>
      <c r="L99" s="20" t="s">
        <v>75</v>
      </c>
      <c r="M99" s="20" t="s">
        <v>75</v>
      </c>
      <c r="N99" s="20" t="s">
        <v>75</v>
      </c>
      <c r="O99" s="21" t="s">
        <v>75</v>
      </c>
    </row>
    <row r="100" spans="2:15" x14ac:dyDescent="0.25">
      <c r="B100" s="8" t="s">
        <v>29</v>
      </c>
      <c r="C100" s="5"/>
      <c r="D100" s="18" t="e">
        <f>((D28-C28)/C28)*100</f>
        <v>#REF!</v>
      </c>
      <c r="E100" s="18" t="e">
        <f>((E28-D28)/D28)*100</f>
        <v>#REF!</v>
      </c>
      <c r="F100" s="18" t="e">
        <f>((F28-E28)/E28)*100</f>
        <v>#REF!</v>
      </c>
      <c r="G100" s="18" t="e">
        <f>((G28-F28)/F28)*100</f>
        <v>#REF!</v>
      </c>
      <c r="H100" s="18" t="e">
        <f>((H28-G28)/G28)*100</f>
        <v>#REF!</v>
      </c>
      <c r="I100" s="18" t="e">
        <f>((I28-H28)/H28)*100</f>
        <v>#REF!</v>
      </c>
      <c r="J100" s="18">
        <v>28.492252536403317</v>
      </c>
      <c r="K100" s="18">
        <v>-28.825002099088003</v>
      </c>
      <c r="L100" s="18">
        <v>-41.340176519923368</v>
      </c>
      <c r="M100" s="18">
        <v>121.03513962839554</v>
      </c>
      <c r="N100" s="18">
        <v>-0.84464065199302918</v>
      </c>
      <c r="O100" s="19">
        <v>-151.96552950452678</v>
      </c>
    </row>
    <row r="101" spans="2:15" x14ac:dyDescent="0.25">
      <c r="B101" s="8" t="s">
        <v>39</v>
      </c>
      <c r="C101" s="5"/>
      <c r="D101" s="18" t="e">
        <f>((D31-C31)/C31)*100</f>
        <v>#REF!</v>
      </c>
      <c r="E101" s="18" t="e">
        <f>((E31-D31)/D31)*100</f>
        <v>#REF!</v>
      </c>
      <c r="F101" s="18" t="e">
        <f>((F31-E31)/E31)*100</f>
        <v>#REF!</v>
      </c>
      <c r="G101" s="18" t="e">
        <f>((G31-F31)/F31)*100</f>
        <v>#REF!</v>
      </c>
      <c r="H101" s="18" t="e">
        <f>((H31-G31)/G31)*100</f>
        <v>#REF!</v>
      </c>
      <c r="I101" s="18" t="e">
        <f>((I31-H31)/H31)*100</f>
        <v>#REF!</v>
      </c>
      <c r="J101" s="18">
        <v>-428.07818611701822</v>
      </c>
      <c r="K101" s="18">
        <v>144.1212047318115</v>
      </c>
      <c r="L101" s="18">
        <v>-5.3077022812855859</v>
      </c>
      <c r="M101" s="18">
        <v>-113.73511969319135</v>
      </c>
      <c r="N101" s="18">
        <v>105.52798991725925</v>
      </c>
      <c r="O101" s="19">
        <v>195.13135103915351</v>
      </c>
    </row>
    <row r="102" spans="2:15" x14ac:dyDescent="0.25">
      <c r="B102" s="8" t="s">
        <v>42</v>
      </c>
      <c r="C102" s="5"/>
      <c r="D102" s="18" t="e">
        <f>((D32-C32)/C32)*100</f>
        <v>#REF!</v>
      </c>
      <c r="E102" s="18" t="e">
        <f>((E32-D32)/D32)*100</f>
        <v>#REF!</v>
      </c>
      <c r="F102" s="18" t="e">
        <f>((F32-E32)/E32)*100</f>
        <v>#REF!</v>
      </c>
      <c r="G102" s="18" t="e">
        <f>((G32-F32)/F32)*100</f>
        <v>#REF!</v>
      </c>
      <c r="H102" s="18" t="e">
        <f>((H32-G32)/G32)*100</f>
        <v>#REF!</v>
      </c>
      <c r="I102" s="18" t="e">
        <f>((I32-H32)/H32)*100</f>
        <v>#REF!</v>
      </c>
      <c r="J102" s="18">
        <v>-48.161692795318963</v>
      </c>
      <c r="K102" s="18">
        <v>-80.194225534422515</v>
      </c>
      <c r="L102" s="20" t="s">
        <v>75</v>
      </c>
      <c r="M102" s="20" t="s">
        <v>75</v>
      </c>
      <c r="N102" s="20" t="s">
        <v>75</v>
      </c>
      <c r="O102" s="21" t="s">
        <v>75</v>
      </c>
    </row>
    <row r="103" spans="2:15" x14ac:dyDescent="0.25">
      <c r="B103" s="8" t="s">
        <v>40</v>
      </c>
      <c r="C103" s="5"/>
      <c r="D103" s="18" t="e">
        <f>((D33-C33)/C33)*100</f>
        <v>#REF!</v>
      </c>
      <c r="E103" s="18" t="e">
        <f>((E33-D33)/D33)*100</f>
        <v>#REF!</v>
      </c>
      <c r="F103" s="18" t="e">
        <f>((F33-E33)/E33)*100</f>
        <v>#REF!</v>
      </c>
      <c r="G103" s="18" t="e">
        <f>((G33-F33)/F33)*100</f>
        <v>#REF!</v>
      </c>
      <c r="H103" s="18" t="e">
        <f>((H33-G33)/G33)*100</f>
        <v>#REF!</v>
      </c>
      <c r="I103" s="18" t="e">
        <f>((I33-H33)/H33)*100</f>
        <v>#REF!</v>
      </c>
      <c r="J103" s="18">
        <v>20.607714795864151</v>
      </c>
      <c r="K103" s="18">
        <v>-27.575342643507362</v>
      </c>
      <c r="L103" s="18">
        <v>34.682274997588785</v>
      </c>
      <c r="M103" s="18">
        <v>-5.5481034536558846</v>
      </c>
      <c r="N103" s="18">
        <v>-3.4823193390155507</v>
      </c>
      <c r="O103" s="19">
        <v>-93.881518721230776</v>
      </c>
    </row>
    <row r="104" spans="2:15" x14ac:dyDescent="0.25">
      <c r="B104" s="23" t="s">
        <v>30</v>
      </c>
      <c r="C104" s="24"/>
      <c r="D104" s="25" t="e">
        <f>((D34-C34)/C34)*100</f>
        <v>#REF!</v>
      </c>
      <c r="E104" s="25" t="e">
        <f>((E34-D34)/D34)*100</f>
        <v>#REF!</v>
      </c>
      <c r="F104" s="25" t="e">
        <f>((F34-E34)/E34)*100</f>
        <v>#REF!</v>
      </c>
      <c r="G104" s="25" t="e">
        <f>((G34-F34)/F34)*100</f>
        <v>#REF!</v>
      </c>
      <c r="H104" s="25" t="e">
        <f>((H34-G34)/G34)*100</f>
        <v>#REF!</v>
      </c>
      <c r="I104" s="25" t="e">
        <f>((I34-H34)/H34)*100</f>
        <v>#REF!</v>
      </c>
      <c r="J104" s="25">
        <v>26.664492079969619</v>
      </c>
      <c r="K104" s="25">
        <v>-33.810593298207245</v>
      </c>
      <c r="L104" s="25">
        <v>-5.2237994969374002</v>
      </c>
      <c r="M104" s="25">
        <v>52.082532991424415</v>
      </c>
      <c r="N104" s="25">
        <v>1.5356412379950262</v>
      </c>
      <c r="O104" s="26">
        <v>-164.28383943853254</v>
      </c>
    </row>
    <row r="105" spans="2:15" x14ac:dyDescent="0.25">
      <c r="H105" s="17"/>
      <c r="I105" s="17"/>
      <c r="J105" s="17"/>
      <c r="K105" s="17"/>
      <c r="L105" s="17"/>
      <c r="M105" s="17"/>
      <c r="N105" s="17"/>
      <c r="O105" s="17"/>
    </row>
    <row r="106" spans="2:15" s="3" customFormat="1" x14ac:dyDescent="0.25">
      <c r="B106" s="69" t="s">
        <v>46</v>
      </c>
      <c r="C106" s="70">
        <v>39813</v>
      </c>
      <c r="D106" s="70">
        <v>40178</v>
      </c>
      <c r="E106" s="70">
        <v>40543</v>
      </c>
      <c r="F106" s="70">
        <v>40908</v>
      </c>
      <c r="G106" s="71">
        <v>2012</v>
      </c>
      <c r="H106" s="71">
        <v>2013</v>
      </c>
      <c r="I106" s="71">
        <v>2014</v>
      </c>
      <c r="J106" s="71">
        <v>2015</v>
      </c>
      <c r="K106" s="71">
        <v>2016</v>
      </c>
      <c r="L106" s="71">
        <v>2017</v>
      </c>
      <c r="M106" s="71">
        <v>2018</v>
      </c>
      <c r="N106" s="71">
        <v>2019</v>
      </c>
      <c r="O106" s="72">
        <v>2020</v>
      </c>
    </row>
    <row r="107" spans="2:15" x14ac:dyDescent="0.25"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17"/>
      <c r="N107" s="17"/>
      <c r="O107" s="30"/>
    </row>
    <row r="108" spans="2:15" x14ac:dyDescent="0.25">
      <c r="B108" s="4" t="s">
        <v>76</v>
      </c>
      <c r="C108" s="5"/>
      <c r="D108" s="5" t="e">
        <f>(D39/(#REF!/1000000)-1)*100</f>
        <v>#REF!</v>
      </c>
      <c r="E108" s="5" t="e">
        <f>(E39/D39-1)*100</f>
        <v>#REF!</v>
      </c>
      <c r="F108" s="5" t="e">
        <f>(F39/E39-1)*100</f>
        <v>#REF!</v>
      </c>
      <c r="G108" s="5" t="e">
        <f>(G39/F39-1)*100</f>
        <v>#REF!</v>
      </c>
      <c r="H108" s="5" t="e">
        <f>(H39/G39-1)*100</f>
        <v>#REF!</v>
      </c>
      <c r="I108" s="5" t="e">
        <f>(I39/H39-1)*100</f>
        <v>#REF!</v>
      </c>
      <c r="J108" s="5">
        <v>0</v>
      </c>
      <c r="K108" s="5">
        <v>1</v>
      </c>
      <c r="L108" s="5">
        <v>-90.737412249640428</v>
      </c>
      <c r="M108" s="5">
        <v>-100</v>
      </c>
      <c r="N108" s="85" t="s">
        <v>80</v>
      </c>
      <c r="O108" s="75" t="s">
        <v>80</v>
      </c>
    </row>
    <row r="109" spans="2:15" x14ac:dyDescent="0.25">
      <c r="B109" s="8" t="s">
        <v>0</v>
      </c>
      <c r="C109" s="18"/>
      <c r="D109" s="18" t="e">
        <f>((D40-C40)/C40)*100</f>
        <v>#REF!</v>
      </c>
      <c r="E109" s="18" t="e">
        <f>((E40-D40)/D40)*100</f>
        <v>#REF!</v>
      </c>
      <c r="F109" s="20" t="s">
        <v>75</v>
      </c>
      <c r="G109" s="20" t="s">
        <v>75</v>
      </c>
      <c r="H109" s="18" t="e">
        <f>((H40-G40)/G40)*100</f>
        <v>#REF!</v>
      </c>
      <c r="I109" s="18" t="e">
        <f>((I40-H40)/H40)*100</f>
        <v>#REF!</v>
      </c>
      <c r="J109" s="18">
        <v>74.253358834920135</v>
      </c>
      <c r="K109" s="18">
        <v>194.00387335783068</v>
      </c>
      <c r="L109" s="18">
        <v>-84.425270307600314</v>
      </c>
      <c r="M109" s="18">
        <v>-82.185576152875768</v>
      </c>
      <c r="N109" s="18">
        <v>-92.361239085050144</v>
      </c>
      <c r="O109" s="19">
        <v>-100</v>
      </c>
    </row>
    <row r="110" spans="2:15" x14ac:dyDescent="0.25">
      <c r="B110" s="8" t="s">
        <v>1</v>
      </c>
      <c r="C110" s="18"/>
      <c r="D110" s="18" t="e">
        <f>((D41-C41)/C41)*100</f>
        <v>#REF!</v>
      </c>
      <c r="E110" s="18" t="e">
        <f>((E41-D41)/D41)*100</f>
        <v>#REF!</v>
      </c>
      <c r="F110" s="18" t="e">
        <f>((F41-E41)/E41)*100</f>
        <v>#REF!</v>
      </c>
      <c r="G110" s="18" t="e">
        <f>((G41-F41)/F41)*100</f>
        <v>#REF!</v>
      </c>
      <c r="H110" s="18" t="e">
        <f>((H41-G41)/G41)*100</f>
        <v>#REF!</v>
      </c>
      <c r="I110" s="18" t="e">
        <f>((I41-H41)/H41)*100</f>
        <v>#REF!</v>
      </c>
      <c r="J110" s="18">
        <v>64.540077999872352</v>
      </c>
      <c r="K110" s="18">
        <v>64.092096647098984</v>
      </c>
      <c r="L110" s="18">
        <v>-42.470562552936741</v>
      </c>
      <c r="M110" s="18">
        <v>1.8796518337994526</v>
      </c>
      <c r="N110" s="18">
        <v>-18.493140718837456</v>
      </c>
      <c r="O110" s="19">
        <v>-18.153178304272739</v>
      </c>
    </row>
    <row r="111" spans="2:15" x14ac:dyDescent="0.25">
      <c r="B111" s="8" t="s">
        <v>3</v>
      </c>
      <c r="C111" s="18"/>
      <c r="D111" s="20" t="s">
        <v>75</v>
      </c>
      <c r="E111" s="18" t="e">
        <f>((E42-D42)/D42)*100</f>
        <v>#REF!</v>
      </c>
      <c r="F111" s="20" t="s">
        <v>75</v>
      </c>
      <c r="G111" s="20" t="s">
        <v>75</v>
      </c>
      <c r="H111" s="20" t="s">
        <v>75</v>
      </c>
      <c r="I111" s="20" t="s">
        <v>75</v>
      </c>
      <c r="J111" s="20" t="s">
        <v>75</v>
      </c>
      <c r="K111" s="20" t="s">
        <v>75</v>
      </c>
      <c r="L111" s="20" t="s">
        <v>75</v>
      </c>
      <c r="M111" s="20" t="s">
        <v>75</v>
      </c>
      <c r="N111" s="20" t="s">
        <v>75</v>
      </c>
      <c r="O111" s="21" t="s">
        <v>75</v>
      </c>
    </row>
    <row r="112" spans="2:15" x14ac:dyDescent="0.25">
      <c r="B112" s="8" t="s">
        <v>2</v>
      </c>
      <c r="C112" s="18"/>
      <c r="D112" s="18" t="e">
        <f>((D43-C43)/C43)*100</f>
        <v>#REF!</v>
      </c>
      <c r="E112" s="18" t="e">
        <f>((E43-D43)/D43)*100</f>
        <v>#REF!</v>
      </c>
      <c r="F112" s="18" t="e">
        <f>((F43-E43)/E43)*100</f>
        <v>#REF!</v>
      </c>
      <c r="G112" s="18" t="e">
        <f>((G43-F43)/F43)*100</f>
        <v>#REF!</v>
      </c>
      <c r="H112" s="18" t="e">
        <f>((H43-G43)/G43)*100</f>
        <v>#REF!</v>
      </c>
      <c r="I112" s="18" t="e">
        <f>((I43-H43)/H43)*100</f>
        <v>#REF!</v>
      </c>
      <c r="J112" s="18">
        <v>47.058143582760202</v>
      </c>
      <c r="K112" s="18">
        <v>30.97837761232482</v>
      </c>
      <c r="L112" s="18">
        <v>12.513806463819346</v>
      </c>
      <c r="M112" s="18">
        <v>-9.2534984948285359</v>
      </c>
      <c r="N112" s="18">
        <v>22.528050058990946</v>
      </c>
      <c r="O112" s="19">
        <v>-1.7882452121952559</v>
      </c>
    </row>
    <row r="113" spans="2:15" x14ac:dyDescent="0.25">
      <c r="B113" s="8" t="s">
        <v>33</v>
      </c>
      <c r="C113" s="18"/>
      <c r="D113" s="20" t="s">
        <v>75</v>
      </c>
      <c r="E113" s="20" t="s">
        <v>75</v>
      </c>
      <c r="F113" s="20" t="s">
        <v>75</v>
      </c>
      <c r="G113" s="20" t="s">
        <v>75</v>
      </c>
      <c r="H113" s="20" t="s">
        <v>75</v>
      </c>
      <c r="I113" s="20" t="s">
        <v>75</v>
      </c>
      <c r="J113" s="20" t="s">
        <v>75</v>
      </c>
      <c r="K113" s="20" t="s">
        <v>75</v>
      </c>
      <c r="L113" s="20" t="s">
        <v>75</v>
      </c>
      <c r="M113" s="20" t="s">
        <v>75</v>
      </c>
      <c r="N113" s="20" t="s">
        <v>75</v>
      </c>
      <c r="O113" s="21" t="s">
        <v>75</v>
      </c>
    </row>
    <row r="114" spans="2:15" x14ac:dyDescent="0.25">
      <c r="B114" s="8" t="s">
        <v>4</v>
      </c>
      <c r="C114" s="18"/>
      <c r="D114" s="18" t="e">
        <f t="shared" ref="D114:F116" si="22">((D45-C45)/C45)*100</f>
        <v>#REF!</v>
      </c>
      <c r="E114" s="18" t="e">
        <f t="shared" si="22"/>
        <v>#REF!</v>
      </c>
      <c r="F114" s="18" t="e">
        <f t="shared" si="22"/>
        <v>#REF!</v>
      </c>
      <c r="G114" s="18" t="e">
        <f>((G45-F45)/F45)*100</f>
        <v>#REF!</v>
      </c>
      <c r="H114" s="18" t="e">
        <f>((H45-G45)/G45)*100</f>
        <v>#REF!</v>
      </c>
      <c r="I114" s="18" t="e">
        <f>((I45-H45)/H45)*100</f>
        <v>#REF!</v>
      </c>
      <c r="J114" s="18">
        <v>57.975057377201558</v>
      </c>
      <c r="K114" s="18">
        <v>36.146669002215887</v>
      </c>
      <c r="L114" s="18">
        <v>-1.1002850500571431</v>
      </c>
      <c r="M114" s="18">
        <v>11.447115285357583</v>
      </c>
      <c r="N114" s="18">
        <v>-0.29261334567231101</v>
      </c>
      <c r="O114" s="19">
        <v>-50.302939845147407</v>
      </c>
    </row>
    <row r="115" spans="2:15" x14ac:dyDescent="0.25">
      <c r="B115" s="8" t="s">
        <v>5</v>
      </c>
      <c r="C115" s="18"/>
      <c r="D115" s="18" t="e">
        <f t="shared" si="22"/>
        <v>#REF!</v>
      </c>
      <c r="E115" s="18" t="e">
        <f t="shared" si="22"/>
        <v>#REF!</v>
      </c>
      <c r="F115" s="18" t="e">
        <f t="shared" si="22"/>
        <v>#REF!</v>
      </c>
      <c r="G115" s="18" t="e">
        <f>((G46-F46)/F46)*100</f>
        <v>#REF!</v>
      </c>
      <c r="H115" s="18" t="e">
        <f>((H46-G46)/G46)*100</f>
        <v>#REF!</v>
      </c>
      <c r="I115" s="18" t="e">
        <f>((I46-H46)/H46)*100</f>
        <v>#REF!</v>
      </c>
      <c r="J115" s="18">
        <v>14.693941902968232</v>
      </c>
      <c r="K115" s="18">
        <v>9.4973926776409137</v>
      </c>
      <c r="L115" s="18">
        <v>138.34977908110864</v>
      </c>
      <c r="M115" s="18">
        <v>-24.133156567936695</v>
      </c>
      <c r="N115" s="18">
        <v>-28.404338411506824</v>
      </c>
      <c r="O115" s="19">
        <v>-20.643464779782981</v>
      </c>
    </row>
    <row r="116" spans="2:15" x14ac:dyDescent="0.25">
      <c r="B116" s="8" t="s">
        <v>43</v>
      </c>
      <c r="C116" s="18"/>
      <c r="D116" s="18" t="e">
        <f t="shared" si="22"/>
        <v>#REF!</v>
      </c>
      <c r="E116" s="18" t="e">
        <f t="shared" si="22"/>
        <v>#REF!</v>
      </c>
      <c r="F116" s="18" t="e">
        <f t="shared" si="22"/>
        <v>#REF!</v>
      </c>
      <c r="G116" s="18" t="e">
        <f>((G47-F47)/F47)*100</f>
        <v>#REF!</v>
      </c>
      <c r="H116" s="18" t="e">
        <f>((H47-G47)/G47)*100</f>
        <v>#REF!</v>
      </c>
      <c r="I116" s="18" t="e">
        <f>((I47-H47)/H47)*100</f>
        <v>#REF!</v>
      </c>
      <c r="J116" s="18">
        <v>211.64390333605692</v>
      </c>
      <c r="K116" s="18">
        <v>-46.881452667508775</v>
      </c>
      <c r="L116" s="18">
        <v>-5.6671546489069646</v>
      </c>
      <c r="M116" s="18">
        <v>13.07278783485453</v>
      </c>
      <c r="N116" s="18">
        <v>36.511447089468582</v>
      </c>
      <c r="O116" s="19">
        <v>-11.3068676963447</v>
      </c>
    </row>
    <row r="117" spans="2:15" x14ac:dyDescent="0.25">
      <c r="B117" s="61" t="s">
        <v>31</v>
      </c>
      <c r="C117" s="62"/>
      <c r="D117" s="62" t="e">
        <f>((D48-#REF!/1000000)/(#REF!/1000000))*100</f>
        <v>#REF!</v>
      </c>
      <c r="E117" s="62" t="e">
        <f>((E48-D48)/D48)*100</f>
        <v>#REF!</v>
      </c>
      <c r="F117" s="62" t="e">
        <f>((F48-E48)/E48)*100</f>
        <v>#REF!</v>
      </c>
      <c r="G117" s="62" t="e">
        <f>((G48-F48)/F48)*100</f>
        <v>#REF!</v>
      </c>
      <c r="H117" s="62" t="e">
        <f>((H48-G48)/G48)*100</f>
        <v>#REF!</v>
      </c>
      <c r="I117" s="62" t="e">
        <f>((I48-H48)/H48)*100</f>
        <v>#REF!</v>
      </c>
      <c r="J117" s="62">
        <v>87.308075675294788</v>
      </c>
      <c r="K117" s="62">
        <v>2.0879474918702718</v>
      </c>
      <c r="L117" s="62">
        <v>10.305313082112983</v>
      </c>
      <c r="M117" s="62">
        <v>-8.7023264889465537</v>
      </c>
      <c r="N117" s="62">
        <v>-6.5640257505393542</v>
      </c>
      <c r="O117" s="63">
        <v>-19.076894457311884</v>
      </c>
    </row>
    <row r="118" spans="2:15" x14ac:dyDescent="0.25">
      <c r="B118" s="8" t="s">
        <v>6</v>
      </c>
      <c r="C118" s="18"/>
      <c r="D118" s="18" t="e">
        <f>((D50-C50)/C50)*100</f>
        <v>#REF!</v>
      </c>
      <c r="E118" s="18" t="e">
        <f>((E50-D50)/D50)*100</f>
        <v>#REF!</v>
      </c>
      <c r="F118" s="18" t="e">
        <f>((F50-E50)/E50)*100</f>
        <v>#REF!</v>
      </c>
      <c r="G118" s="18" t="e">
        <f>((G50-F50)/F50)*100</f>
        <v>#REF!</v>
      </c>
      <c r="H118" s="18" t="e">
        <f>((H50-G50)/G50)*100</f>
        <v>#REF!</v>
      </c>
      <c r="I118" s="18" t="e">
        <f>((I50-H50)/H50)*100</f>
        <v>#REF!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9">
        <v>0</v>
      </c>
    </row>
    <row r="119" spans="2:15" x14ac:dyDescent="0.25">
      <c r="B119" s="8" t="s">
        <v>7</v>
      </c>
      <c r="C119" s="18"/>
      <c r="D119" s="18" t="e">
        <f>((D51-C51)/C51)*100</f>
        <v>#REF!</v>
      </c>
      <c r="E119" s="18" t="e">
        <f>((E51-D51)/D51)*100</f>
        <v>#REF!</v>
      </c>
      <c r="F119" s="18" t="e">
        <f>((F51-E51)/E51)*100</f>
        <v>#REF!</v>
      </c>
      <c r="G119" s="18" t="e">
        <f>((G51-F51)/F51)*100</f>
        <v>#REF!</v>
      </c>
      <c r="H119" s="18" t="e">
        <f>((H51-G51)/G51)*100</f>
        <v>#REF!</v>
      </c>
      <c r="I119" s="18" t="e">
        <f>((I51-H51)/H51)*100</f>
        <v>#REF!</v>
      </c>
      <c r="J119" s="18">
        <v>366.74535000682312</v>
      </c>
      <c r="K119" s="18">
        <v>54.844890421397842</v>
      </c>
      <c r="L119" s="18">
        <v>32.249336001807372</v>
      </c>
      <c r="M119" s="18">
        <v>-11.308703499476703</v>
      </c>
      <c r="N119" s="18">
        <v>-30.151986394460113</v>
      </c>
      <c r="O119" s="19">
        <v>134.9268705189962</v>
      </c>
    </row>
    <row r="120" spans="2:15" x14ac:dyDescent="0.25">
      <c r="B120" s="8" t="s">
        <v>8</v>
      </c>
      <c r="C120" s="18"/>
      <c r="D120" s="18" t="e">
        <f>((D52-C52)/C52)*100</f>
        <v>#REF!</v>
      </c>
      <c r="E120" s="18" t="e">
        <f>((E52-D52)/D52)*100</f>
        <v>#REF!</v>
      </c>
      <c r="F120" s="18" t="e">
        <f>((F52-E52)/E52)*100</f>
        <v>#REF!</v>
      </c>
      <c r="G120" s="18" t="e">
        <f>((G52-F52)/F52)*100</f>
        <v>#REF!</v>
      </c>
      <c r="H120" s="18" t="e">
        <f>((H52-G52)/G52)*100</f>
        <v>#REF!</v>
      </c>
      <c r="I120" s="18" t="e">
        <f>((I52-H52)/H52)*100</f>
        <v>#REF!</v>
      </c>
      <c r="J120" s="18">
        <v>26.664492079969737</v>
      </c>
      <c r="K120" s="18">
        <v>-33.810593298207273</v>
      </c>
      <c r="L120" s="18">
        <v>-5.2237994969375618</v>
      </c>
      <c r="M120" s="18">
        <v>52.082532991424543</v>
      </c>
      <c r="N120" s="18">
        <v>1.5356412379951776</v>
      </c>
      <c r="O120" s="19">
        <v>-164.28383943853245</v>
      </c>
    </row>
    <row r="121" spans="2:15" x14ac:dyDescent="0.25">
      <c r="B121" s="8" t="s">
        <v>9</v>
      </c>
      <c r="C121" s="18"/>
      <c r="D121" s="20" t="s">
        <v>75</v>
      </c>
      <c r="E121" s="20" t="s">
        <v>75</v>
      </c>
      <c r="F121" s="20" t="s">
        <v>75</v>
      </c>
      <c r="G121" s="20" t="s">
        <v>75</v>
      </c>
      <c r="H121" s="20" t="s">
        <v>75</v>
      </c>
      <c r="I121" s="20" t="s">
        <v>75</v>
      </c>
      <c r="J121" s="20" t="s">
        <v>75</v>
      </c>
      <c r="K121" s="20" t="s">
        <v>75</v>
      </c>
      <c r="L121" s="20" t="s">
        <v>75</v>
      </c>
      <c r="M121" s="20" t="s">
        <v>75</v>
      </c>
      <c r="N121" s="20" t="s">
        <v>75</v>
      </c>
      <c r="O121" s="21" t="s">
        <v>75</v>
      </c>
    </row>
    <row r="122" spans="2:15" x14ac:dyDescent="0.25">
      <c r="B122" s="8" t="s">
        <v>44</v>
      </c>
      <c r="C122" s="18"/>
      <c r="D122" s="18" t="e">
        <f>((D54-C54)/C54)*100</f>
        <v>#REF!</v>
      </c>
      <c r="E122" s="18" t="e">
        <f>((E54-D54)/D54)*100</f>
        <v>#REF!</v>
      </c>
      <c r="F122" s="18" t="e">
        <f>((F54-E54)/E54)*100</f>
        <v>#REF!</v>
      </c>
      <c r="G122" s="18" t="e">
        <f>((G54-F54)/F54)*100</f>
        <v>#REF!</v>
      </c>
      <c r="H122" s="18" t="e">
        <f>((H54-G54)/G54)*100</f>
        <v>#REF!</v>
      </c>
      <c r="I122" s="18" t="e">
        <f>((I54-H54)/H54)*100</f>
        <v>#REF!</v>
      </c>
      <c r="J122" s="18">
        <v>541.02123727210972</v>
      </c>
      <c r="K122" s="18">
        <v>-13.05344406736797</v>
      </c>
      <c r="L122" s="18">
        <v>-16.204107436276384</v>
      </c>
      <c r="M122" s="18">
        <v>-71.275449735711121</v>
      </c>
      <c r="N122" s="18">
        <v>0.38097379864198022</v>
      </c>
      <c r="O122" s="19">
        <v>-12.958954768523427</v>
      </c>
    </row>
    <row r="123" spans="2:15" x14ac:dyDescent="0.25">
      <c r="B123" s="8" t="s">
        <v>34</v>
      </c>
      <c r="C123" s="18"/>
      <c r="D123" s="20" t="s">
        <v>75</v>
      </c>
      <c r="E123" s="20" t="s">
        <v>75</v>
      </c>
      <c r="F123" s="20" t="s">
        <v>75</v>
      </c>
      <c r="G123" s="20" t="s">
        <v>75</v>
      </c>
      <c r="H123" s="20" t="s">
        <v>75</v>
      </c>
      <c r="I123" s="20" t="s">
        <v>75</v>
      </c>
      <c r="J123" s="20" t="s">
        <v>75</v>
      </c>
      <c r="K123" s="20" t="s">
        <v>75</v>
      </c>
      <c r="L123" s="20" t="s">
        <v>75</v>
      </c>
      <c r="M123" s="20" t="s">
        <v>75</v>
      </c>
      <c r="N123" s="20" t="s">
        <v>75</v>
      </c>
      <c r="O123" s="21" t="s">
        <v>75</v>
      </c>
    </row>
    <row r="124" spans="2:15" x14ac:dyDescent="0.25">
      <c r="B124" s="8" t="s">
        <v>10</v>
      </c>
      <c r="C124" s="18"/>
      <c r="D124" s="20" t="s">
        <v>75</v>
      </c>
      <c r="E124" s="20" t="s">
        <v>75</v>
      </c>
      <c r="F124" s="20" t="s">
        <v>75</v>
      </c>
      <c r="G124" s="20" t="s">
        <v>75</v>
      </c>
      <c r="H124" s="20" t="s">
        <v>75</v>
      </c>
      <c r="I124" s="20" t="s">
        <v>75</v>
      </c>
      <c r="J124" s="20" t="s">
        <v>75</v>
      </c>
      <c r="K124" s="20" t="s">
        <v>75</v>
      </c>
      <c r="L124" s="20" t="s">
        <v>75</v>
      </c>
      <c r="M124" s="20" t="s">
        <v>75</v>
      </c>
      <c r="N124" s="20" t="s">
        <v>75</v>
      </c>
      <c r="O124" s="21" t="s">
        <v>75</v>
      </c>
    </row>
    <row r="125" spans="2:15" x14ac:dyDescent="0.25">
      <c r="B125" s="8" t="s">
        <v>11</v>
      </c>
      <c r="C125" s="18"/>
      <c r="D125" s="18" t="e">
        <f t="shared" ref="D125:F130" si="23">((D57-C57)/C57)*100</f>
        <v>#REF!</v>
      </c>
      <c r="E125" s="18" t="e">
        <f t="shared" si="23"/>
        <v>#REF!</v>
      </c>
      <c r="F125" s="18" t="e">
        <f t="shared" si="23"/>
        <v>#REF!</v>
      </c>
      <c r="G125" s="18" t="e">
        <f>((G57-F57)/F57)*100</f>
        <v>#REF!</v>
      </c>
      <c r="H125" s="18" t="e">
        <f>((H57-G57)/G57)*100</f>
        <v>#REF!</v>
      </c>
      <c r="I125" s="18" t="e">
        <f>((I57-H57)/H57)*100</f>
        <v>#REF!</v>
      </c>
      <c r="J125" s="18">
        <v>98.001558746348707</v>
      </c>
      <c r="K125" s="18">
        <v>66.41250030269758</v>
      </c>
      <c r="L125" s="18">
        <v>33.960351100392813</v>
      </c>
      <c r="M125" s="18">
        <v>5.2365138687882347</v>
      </c>
      <c r="N125" s="18">
        <v>5.6937967311149844</v>
      </c>
      <c r="O125" s="19">
        <v>3.2696970631201583</v>
      </c>
    </row>
    <row r="126" spans="2:15" x14ac:dyDescent="0.25">
      <c r="B126" s="8" t="s">
        <v>12</v>
      </c>
      <c r="C126" s="18"/>
      <c r="D126" s="18" t="e">
        <f t="shared" si="23"/>
        <v>#REF!</v>
      </c>
      <c r="E126" s="18" t="e">
        <f t="shared" si="23"/>
        <v>#REF!</v>
      </c>
      <c r="F126" s="18" t="e">
        <f t="shared" si="23"/>
        <v>#REF!</v>
      </c>
      <c r="G126" s="18" t="e">
        <f>((G58-F58)/F58)*100</f>
        <v>#REF!</v>
      </c>
      <c r="H126" s="18" t="e">
        <f>((H58-G58)/G58)*100</f>
        <v>#REF!</v>
      </c>
      <c r="I126" s="18" t="e">
        <f>((I58-H58)/H58)*100</f>
        <v>#REF!</v>
      </c>
      <c r="J126" s="18">
        <v>25.629328659955458</v>
      </c>
      <c r="K126" s="18">
        <v>-19.642197021410162</v>
      </c>
      <c r="L126" s="18">
        <v>28.888508521105834</v>
      </c>
      <c r="M126" s="18">
        <v>49.64003131343064</v>
      </c>
      <c r="N126" s="18">
        <v>-12.116478543974136</v>
      </c>
      <c r="O126" s="19">
        <v>-54.115039402092613</v>
      </c>
    </row>
    <row r="127" spans="2:15" x14ac:dyDescent="0.25">
      <c r="B127" s="8" t="s">
        <v>13</v>
      </c>
      <c r="C127" s="18"/>
      <c r="D127" s="18" t="e">
        <f t="shared" si="23"/>
        <v>#REF!</v>
      </c>
      <c r="E127" s="18" t="e">
        <f t="shared" si="23"/>
        <v>#REF!</v>
      </c>
      <c r="F127" s="18" t="e">
        <f t="shared" si="23"/>
        <v>#REF!</v>
      </c>
      <c r="G127" s="18" t="e">
        <f>((G59-F59)/F59)*100</f>
        <v>#REF!</v>
      </c>
      <c r="H127" s="18" t="e">
        <f>((H59-G59)/G59)*100</f>
        <v>#REF!</v>
      </c>
      <c r="I127" s="18" t="e">
        <f>((I59-H59)/H59)*100</f>
        <v>#REF!</v>
      </c>
      <c r="J127" s="18">
        <v>42.380681901429575</v>
      </c>
      <c r="K127" s="18">
        <v>6.763007832848654</v>
      </c>
      <c r="L127" s="18">
        <v>24.780197484175464</v>
      </c>
      <c r="M127" s="18">
        <v>-100</v>
      </c>
      <c r="N127" s="22" t="s">
        <v>80</v>
      </c>
      <c r="O127" s="74" t="s">
        <v>80</v>
      </c>
    </row>
    <row r="128" spans="2:15" x14ac:dyDescent="0.25">
      <c r="B128" s="8" t="s">
        <v>14</v>
      </c>
      <c r="C128" s="18"/>
      <c r="D128" s="18" t="e">
        <f t="shared" si="23"/>
        <v>#REF!</v>
      </c>
      <c r="E128" s="18" t="e">
        <f t="shared" si="23"/>
        <v>#REF!</v>
      </c>
      <c r="F128" s="18" t="e">
        <f t="shared" si="23"/>
        <v>#REF!</v>
      </c>
      <c r="G128" s="18" t="e">
        <f>((G60-F60)/F60)*100</f>
        <v>#REF!</v>
      </c>
      <c r="H128" s="18" t="e">
        <f>((H60-G60)/G60)*100</f>
        <v>#REF!</v>
      </c>
      <c r="I128" s="18" t="e">
        <f>((I60-H60)/H60)*100</f>
        <v>#REF!</v>
      </c>
      <c r="J128" s="18">
        <v>-91.153715125528336</v>
      </c>
      <c r="K128" s="18">
        <v>1392.7752454519571</v>
      </c>
      <c r="L128" s="18">
        <v>36.376903406219512</v>
      </c>
      <c r="M128" s="18">
        <v>74.102507643220903</v>
      </c>
      <c r="N128" s="18">
        <v>-47.610116394107486</v>
      </c>
      <c r="O128" s="19">
        <v>-31.224363565059143</v>
      </c>
    </row>
    <row r="129" spans="2:16" x14ac:dyDescent="0.25">
      <c r="B129" s="23" t="s">
        <v>45</v>
      </c>
      <c r="C129" s="25"/>
      <c r="D129" s="25" t="e">
        <f t="shared" si="23"/>
        <v>#REF!</v>
      </c>
      <c r="E129" s="25" t="e">
        <f t="shared" si="23"/>
        <v>#REF!</v>
      </c>
      <c r="F129" s="25" t="e">
        <f t="shared" si="23"/>
        <v>#REF!</v>
      </c>
      <c r="G129" s="25" t="e">
        <f>((G61-F61)/F61)*100</f>
        <v>#REF!</v>
      </c>
      <c r="H129" s="25" t="e">
        <f>((H61-G61)/G61)*100</f>
        <v>#REF!</v>
      </c>
      <c r="I129" s="25" t="e">
        <f>((I61-H61)/H61)*100</f>
        <v>#REF!</v>
      </c>
      <c r="J129" s="25">
        <v>72.137636935172594</v>
      </c>
      <c r="K129" s="20" t="s">
        <v>75</v>
      </c>
      <c r="L129" s="29" t="s">
        <v>75</v>
      </c>
      <c r="M129" s="29" t="s">
        <v>75</v>
      </c>
      <c r="N129" s="29" t="s">
        <v>75</v>
      </c>
      <c r="O129" s="27" t="s">
        <v>75</v>
      </c>
    </row>
    <row r="130" spans="2:16" x14ac:dyDescent="0.25">
      <c r="B130" s="64" t="s">
        <v>32</v>
      </c>
      <c r="C130" s="65"/>
      <c r="D130" s="65" t="e">
        <f t="shared" si="23"/>
        <v>#REF!</v>
      </c>
      <c r="E130" s="65" t="e">
        <f t="shared" si="23"/>
        <v>#REF!</v>
      </c>
      <c r="F130" s="65" t="e">
        <f t="shared" si="23"/>
        <v>#REF!</v>
      </c>
      <c r="G130" s="65" t="e">
        <f>((G62-F62)/F62)*100</f>
        <v>#REF!</v>
      </c>
      <c r="H130" s="65" t="e">
        <f>((H62-G62)/G62)*100</f>
        <v>#REF!</v>
      </c>
      <c r="I130" s="65" t="e">
        <f>((I62-H62)/H62)*100</f>
        <v>#REF!</v>
      </c>
      <c r="J130" s="65">
        <v>87.308075675294873</v>
      </c>
      <c r="K130" s="62">
        <v>2.0879474918702496</v>
      </c>
      <c r="L130" s="62">
        <v>10.305313082112983</v>
      </c>
      <c r="M130" s="62">
        <v>-8.7023264889465359</v>
      </c>
      <c r="N130" s="62">
        <v>-6.564025750539364</v>
      </c>
      <c r="O130" s="63">
        <v>-19.076894457311905</v>
      </c>
    </row>
    <row r="131" spans="2:16" x14ac:dyDescent="0.25">
      <c r="H131" s="17"/>
      <c r="I131" s="17"/>
      <c r="J131" s="17"/>
      <c r="K131" s="17"/>
      <c r="L131" s="17"/>
      <c r="M131" s="17"/>
      <c r="N131" s="17"/>
      <c r="O131" s="17"/>
    </row>
    <row r="132" spans="2:16" s="3" customFormat="1" x14ac:dyDescent="0.25">
      <c r="B132" s="69" t="s">
        <v>74</v>
      </c>
      <c r="C132" s="70">
        <v>39813</v>
      </c>
      <c r="D132" s="70">
        <v>40178</v>
      </c>
      <c r="E132" s="70">
        <v>40543</v>
      </c>
      <c r="F132" s="70">
        <v>40908</v>
      </c>
      <c r="G132" s="71">
        <v>2012</v>
      </c>
      <c r="H132" s="71">
        <v>2013</v>
      </c>
      <c r="I132" s="71">
        <v>2014</v>
      </c>
      <c r="J132" s="71">
        <v>2015</v>
      </c>
      <c r="K132" s="71">
        <v>2016</v>
      </c>
      <c r="L132" s="71">
        <v>2017</v>
      </c>
      <c r="M132" s="71">
        <v>2018</v>
      </c>
      <c r="N132" s="71">
        <v>2019</v>
      </c>
      <c r="O132" s="72">
        <v>2020</v>
      </c>
    </row>
    <row r="133" spans="2:16" x14ac:dyDescent="0.25"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15"/>
    </row>
    <row r="134" spans="2:16" s="3" customFormat="1" x14ac:dyDescent="0.25">
      <c r="B134" s="66" t="s">
        <v>49</v>
      </c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8"/>
    </row>
    <row r="135" spans="2:16" x14ac:dyDescent="0.25">
      <c r="B135" s="8" t="s">
        <v>64</v>
      </c>
      <c r="C135" s="18" t="e">
        <f>(C34/C5)*100</f>
        <v>#REF!</v>
      </c>
      <c r="D135" s="18" t="e">
        <f>(D34/D5)*100</f>
        <v>#REF!</v>
      </c>
      <c r="E135" s="18" t="e">
        <f>(E34/E5)*100</f>
        <v>#REF!</v>
      </c>
      <c r="F135" s="18" t="e">
        <f>(F34/F5)*100</f>
        <v>#REF!</v>
      </c>
      <c r="G135" s="18" t="e">
        <f>(G34/G5)*100</f>
        <v>#REF!</v>
      </c>
      <c r="H135" s="18" t="e">
        <f>(H34/H5)*100</f>
        <v>#REF!</v>
      </c>
      <c r="I135" s="18" t="e">
        <f>(I34/I5)*100</f>
        <v>#REF!</v>
      </c>
      <c r="J135" s="18">
        <v>14.653734219579603</v>
      </c>
      <c r="K135" s="18">
        <v>8.6773580791646143</v>
      </c>
      <c r="L135" s="18">
        <v>7.4256479371914788</v>
      </c>
      <c r="M135" s="18">
        <v>12.356315272397024</v>
      </c>
      <c r="N135" s="18">
        <v>12.568328045144195</v>
      </c>
      <c r="O135" s="19">
        <v>-17.26318010471055</v>
      </c>
      <c r="P135" s="80"/>
    </row>
    <row r="136" spans="2:16" x14ac:dyDescent="0.25">
      <c r="B136" s="8" t="s">
        <v>65</v>
      </c>
      <c r="C136" s="18" t="e">
        <f>(C5/C48)*100</f>
        <v>#REF!</v>
      </c>
      <c r="D136" s="18" t="e">
        <f>(D5/D48)*100</f>
        <v>#REF!</v>
      </c>
      <c r="E136" s="18" t="e">
        <f>(E5/E48)*100</f>
        <v>#REF!</v>
      </c>
      <c r="F136" s="18" t="e">
        <f>(F5/F48)*100</f>
        <v>#REF!</v>
      </c>
      <c r="G136" s="18" t="e">
        <f>(G5/G48)*100</f>
        <v>#REF!</v>
      </c>
      <c r="H136" s="18" t="e">
        <f>(H5/H48)*100</f>
        <v>#REF!</v>
      </c>
      <c r="I136" s="18" t="e">
        <f>(I5/I48)*100</f>
        <v>#REF!</v>
      </c>
      <c r="J136" s="18">
        <v>128.31809678540742</v>
      </c>
      <c r="K136" s="18">
        <v>140.495597757539</v>
      </c>
      <c r="L136" s="18">
        <v>141.06482799819108</v>
      </c>
      <c r="M136" s="18">
        <v>141.21594740742253</v>
      </c>
      <c r="N136" s="18">
        <v>150.86886210334583</v>
      </c>
      <c r="O136" s="19">
        <v>87.254048621599367</v>
      </c>
    </row>
    <row r="137" spans="2:16" x14ac:dyDescent="0.25">
      <c r="B137" s="8" t="s">
        <v>66</v>
      </c>
      <c r="C137" s="18" t="e">
        <f t="shared" ref="C137:H137" si="24">(C48/(C50+C51+C52+C53))*100</f>
        <v>#REF!</v>
      </c>
      <c r="D137" s="18" t="e">
        <f t="shared" si="24"/>
        <v>#REF!</v>
      </c>
      <c r="E137" s="18" t="e">
        <f t="shared" si="24"/>
        <v>#REF!</v>
      </c>
      <c r="F137" s="18" t="e">
        <f t="shared" si="24"/>
        <v>#REF!</v>
      </c>
      <c r="G137" s="18" t="e">
        <f t="shared" si="24"/>
        <v>#REF!</v>
      </c>
      <c r="H137" s="18" t="e">
        <f t="shared" si="24"/>
        <v>#REF!</v>
      </c>
      <c r="I137" s="18" t="e">
        <f>(I48/(I50+I51+I52+I53))*100</f>
        <v>#REF!</v>
      </c>
      <c r="J137" s="18">
        <v>219.04030867195368</v>
      </c>
      <c r="K137" s="18">
        <v>226.19652362683578</v>
      </c>
      <c r="L137" s="18">
        <v>226.13863192054558</v>
      </c>
      <c r="M137" s="18">
        <v>192.25469315495113</v>
      </c>
      <c r="N137" s="18">
        <v>200.44630726075346</v>
      </c>
      <c r="O137" s="19">
        <v>214.65375140903552</v>
      </c>
    </row>
    <row r="138" spans="2:16" x14ac:dyDescent="0.25">
      <c r="B138" s="8" t="s">
        <v>67</v>
      </c>
      <c r="C138" s="18" t="e">
        <f>(C34/(C50+C51+C52+C53))*100</f>
        <v>#REF!</v>
      </c>
      <c r="D138" s="18" t="e">
        <f>(D34/(D50+D51+D52+D53))*100</f>
        <v>#REF!</v>
      </c>
      <c r="E138" s="18" t="e">
        <f>(E34/(E50+E51+E52+E53))*100</f>
        <v>#REF!</v>
      </c>
      <c r="F138" s="18" t="e">
        <f>(F34/(F50+F51+F52+F53))*100</f>
        <v>#REF!</v>
      </c>
      <c r="G138" s="18" t="e">
        <f>(G34/(G50+G51+G52+G53))*100</f>
        <v>#REF!</v>
      </c>
      <c r="H138" s="18" t="e">
        <f>(H34/(H50+H51+H52+H53))*100</f>
        <v>#REF!</v>
      </c>
      <c r="I138" s="18" t="e">
        <f>(I34/(I50+I51+I52+I53))*100</f>
        <v>#REF!</v>
      </c>
      <c r="J138" s="18">
        <v>41.187009758182299</v>
      </c>
      <c r="K138" s="18">
        <v>27.576310589430847</v>
      </c>
      <c r="L138" s="18">
        <v>23.68797079066346</v>
      </c>
      <c r="M138" s="18">
        <v>33.546689970915544</v>
      </c>
      <c r="N138" s="18">
        <v>38.008014429133588</v>
      </c>
      <c r="O138" s="19">
        <v>-32.332915844383002</v>
      </c>
    </row>
    <row r="139" spans="2:16" x14ac:dyDescent="0.25">
      <c r="B139" s="8" t="s">
        <v>68</v>
      </c>
      <c r="C139" s="18" t="e">
        <f>(C34/C48)*100</f>
        <v>#REF!</v>
      </c>
      <c r="D139" s="18" t="e">
        <f>(D34/D48)*100</f>
        <v>#REF!</v>
      </c>
      <c r="E139" s="18" t="e">
        <f>(E34/E48)*100</f>
        <v>#REF!</v>
      </c>
      <c r="F139" s="18" t="e">
        <f>(F34/F48)*100</f>
        <v>#REF!</v>
      </c>
      <c r="G139" s="18" t="e">
        <f>(G34/G48)*100</f>
        <v>#REF!</v>
      </c>
      <c r="H139" s="18" t="e">
        <f>(H34/H48)*100</f>
        <v>#REF!</v>
      </c>
      <c r="I139" s="18" t="e">
        <f>(I34/I48)*100</f>
        <v>#REF!</v>
      </c>
      <c r="J139" s="18">
        <v>18.803392858556521</v>
      </c>
      <c r="K139" s="18">
        <v>12.191306102884429</v>
      </c>
      <c r="L139" s="18">
        <v>10.474977490350385</v>
      </c>
      <c r="M139" s="18">
        <v>17.449087676563501</v>
      </c>
      <c r="N139" s="18">
        <v>18.961693507124732</v>
      </c>
      <c r="O139" s="19">
        <v>-15.06282356219841</v>
      </c>
    </row>
    <row r="140" spans="2:16" x14ac:dyDescent="0.25">
      <c r="B140" s="8" t="s">
        <v>69</v>
      </c>
      <c r="C140" s="18" t="e">
        <f>#REF!*100</f>
        <v>#REF!</v>
      </c>
      <c r="D140" s="18" t="e">
        <f>#REF!*100</f>
        <v>#REF!</v>
      </c>
      <c r="E140" s="18" t="e">
        <f>#REF!*100</f>
        <v>#REF!</v>
      </c>
      <c r="F140" s="18" t="e">
        <f>#REF!*100</f>
        <v>#REF!</v>
      </c>
      <c r="G140" s="18" t="e">
        <f>#REF!*100</f>
        <v>#REF!</v>
      </c>
      <c r="H140" s="18" t="e">
        <f>#REF!*100</f>
        <v>#REF!</v>
      </c>
      <c r="I140" s="18" t="e">
        <f>#REF!*100</f>
        <v>#REF!</v>
      </c>
      <c r="J140" s="18">
        <v>73.303374380132013</v>
      </c>
      <c r="K140" s="18">
        <v>67.568912646593887</v>
      </c>
      <c r="L140" s="18">
        <v>67.568912646593887</v>
      </c>
      <c r="M140" s="18">
        <v>66.716524310280761</v>
      </c>
      <c r="N140" s="18">
        <v>69.347406130095493</v>
      </c>
      <c r="O140" s="19">
        <v>68.512701183225715</v>
      </c>
    </row>
    <row r="141" spans="2:16" x14ac:dyDescent="0.25">
      <c r="B141" s="8" t="s">
        <v>70</v>
      </c>
      <c r="C141" s="18" t="e">
        <f>(#REF!/#REF!)*100</f>
        <v>#REF!</v>
      </c>
      <c r="D141" s="18" t="e">
        <f>(#REF!/#REF!)*100</f>
        <v>#REF!</v>
      </c>
      <c r="E141" s="18" t="e">
        <f>(#REF!/#REF!)*100</f>
        <v>#REF!</v>
      </c>
      <c r="F141" s="18" t="e">
        <f>(#REF!/#REF!)*100</f>
        <v>#REF!</v>
      </c>
      <c r="G141" s="18" t="e">
        <f>(#REF!/#REF!)*100</f>
        <v>#REF!</v>
      </c>
      <c r="H141" s="18" t="e">
        <f>(#REF!/#REF!)*100</f>
        <v>#REF!</v>
      </c>
      <c r="I141" s="18" t="e">
        <f>(#REF!/#REF!)*100</f>
        <v>#REF!</v>
      </c>
      <c r="J141" s="18">
        <v>80.003415492195515</v>
      </c>
      <c r="K141" s="18">
        <v>87.189890614590865</v>
      </c>
      <c r="L141" s="18">
        <v>93.205043525440416</v>
      </c>
      <c r="M141" s="18">
        <v>83.791060021896726</v>
      </c>
      <c r="N141" s="18">
        <v>85.034983065528451</v>
      </c>
      <c r="O141" s="19">
        <v>116.99760799501162</v>
      </c>
    </row>
    <row r="142" spans="2:16" x14ac:dyDescent="0.25">
      <c r="B142" s="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9"/>
    </row>
    <row r="143" spans="2:16" s="3" customFormat="1" x14ac:dyDescent="0.25">
      <c r="B143" s="66" t="s">
        <v>50</v>
      </c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8"/>
    </row>
    <row r="144" spans="2:16" x14ac:dyDescent="0.25">
      <c r="B144" s="8" t="s">
        <v>71</v>
      </c>
      <c r="C144" s="18" t="e">
        <f t="shared" ref="C144:H144" si="25">((C46+C45+C44)/(C60+C59+C58+C57+C56+C55))*100</f>
        <v>#REF!</v>
      </c>
      <c r="D144" s="18" t="e">
        <f t="shared" si="25"/>
        <v>#REF!</v>
      </c>
      <c r="E144" s="18" t="e">
        <f t="shared" si="25"/>
        <v>#REF!</v>
      </c>
      <c r="F144" s="18" t="e">
        <f t="shared" si="25"/>
        <v>#REF!</v>
      </c>
      <c r="G144" s="18" t="e">
        <f t="shared" si="25"/>
        <v>#REF!</v>
      </c>
      <c r="H144" s="18" t="e">
        <f t="shared" si="25"/>
        <v>#REF!</v>
      </c>
      <c r="I144" s="18" t="e">
        <f>((I46+I45+I44)/(I60+I59+I58+I57+I56+I55))*100</f>
        <v>#REF!</v>
      </c>
      <c r="J144" s="18">
        <v>121.21577653422599</v>
      </c>
      <c r="K144" s="18">
        <v>105.83333490331151</v>
      </c>
      <c r="L144" s="18">
        <v>163.80959331818755</v>
      </c>
      <c r="M144" s="18">
        <v>119.25832775944258</v>
      </c>
      <c r="N144" s="18">
        <v>93.537430119509267</v>
      </c>
      <c r="O144" s="19">
        <v>79.294891868271435</v>
      </c>
    </row>
    <row r="145" spans="2:16" x14ac:dyDescent="0.25">
      <c r="B145" s="8" t="s">
        <v>72</v>
      </c>
      <c r="C145" s="18" t="e">
        <f t="shared" ref="C145:H145" si="26">((C44+C45+C46)/C48)*100</f>
        <v>#REF!</v>
      </c>
      <c r="D145" s="18" t="e">
        <f t="shared" si="26"/>
        <v>#REF!</v>
      </c>
      <c r="E145" s="18" t="e">
        <f t="shared" si="26"/>
        <v>#REF!</v>
      </c>
      <c r="F145" s="18" t="e">
        <f t="shared" si="26"/>
        <v>#REF!</v>
      </c>
      <c r="G145" s="18" t="e">
        <f t="shared" si="26"/>
        <v>#REF!</v>
      </c>
      <c r="H145" s="18" t="e">
        <f t="shared" si="26"/>
        <v>#REF!</v>
      </c>
      <c r="I145" s="18" t="e">
        <f>((I44+I45+I46)/I48)*100</f>
        <v>#REF!</v>
      </c>
      <c r="J145" s="18">
        <v>27.060520842157498</v>
      </c>
      <c r="K145" s="18">
        <v>30.471854670506417</v>
      </c>
      <c r="L145" s="18">
        <v>56.496455528715913</v>
      </c>
      <c r="M145" s="18">
        <v>49.531242927625243</v>
      </c>
      <c r="N145" s="18">
        <v>40.388299273717024</v>
      </c>
      <c r="O145" s="19">
        <v>36.441282981652698</v>
      </c>
    </row>
    <row r="146" spans="2:16" x14ac:dyDescent="0.25">
      <c r="B146" s="8" t="s">
        <v>62</v>
      </c>
      <c r="C146" s="18" t="e">
        <f>C45/(-C12/360)</f>
        <v>#REF!</v>
      </c>
      <c r="D146" s="18" t="e">
        <f>D45/(-D12/360)</f>
        <v>#REF!</v>
      </c>
      <c r="E146" s="18" t="e">
        <f>E45/(-E12/360)</f>
        <v>#REF!</v>
      </c>
      <c r="F146" s="18" t="e">
        <f>F45/(-F12/360)</f>
        <v>#REF!</v>
      </c>
      <c r="G146" s="18" t="e">
        <f>G45/(-G12/360)</f>
        <v>#REF!</v>
      </c>
      <c r="H146" s="18" t="e">
        <f>H45/(-H12/360)</f>
        <v>#REF!</v>
      </c>
      <c r="I146" s="18" t="e">
        <f>I45/(-I12/360)</f>
        <v>#REF!</v>
      </c>
      <c r="J146" s="18">
        <v>58.374580740865966</v>
      </c>
      <c r="K146" s="18">
        <v>61.131830258740315</v>
      </c>
      <c r="L146" s="18">
        <v>52.296047061003726</v>
      </c>
      <c r="M146" s="18">
        <v>65.458532802082303</v>
      </c>
      <c r="N146" s="18">
        <v>69.336347340413582</v>
      </c>
      <c r="O146" s="19">
        <v>70.6422371981173</v>
      </c>
    </row>
    <row r="147" spans="2:16" x14ac:dyDescent="0.25">
      <c r="B147" s="8" t="s">
        <v>61</v>
      </c>
      <c r="C147" s="18" t="e">
        <f>-C12/C45</f>
        <v>#REF!</v>
      </c>
      <c r="D147" s="18" t="e">
        <f>-D12/D45</f>
        <v>#REF!</v>
      </c>
      <c r="E147" s="18" t="e">
        <f>-E12/E45</f>
        <v>#REF!</v>
      </c>
      <c r="F147" s="18" t="e">
        <f>-F12/F45</f>
        <v>#REF!</v>
      </c>
      <c r="G147" s="18" t="e">
        <f>-G12/G45</f>
        <v>#REF!</v>
      </c>
      <c r="H147" s="18" t="e">
        <f>-H12/H45</f>
        <v>#REF!</v>
      </c>
      <c r="I147" s="18" t="e">
        <f>-I12/I45</f>
        <v>#REF!</v>
      </c>
      <c r="J147" s="18">
        <v>6.1670678475293412</v>
      </c>
      <c r="K147" s="18">
        <v>5.8889125104925037</v>
      </c>
      <c r="L147" s="18">
        <v>6.8838854986507361</v>
      </c>
      <c r="M147" s="18">
        <v>5.4996649724563955</v>
      </c>
      <c r="N147" s="18">
        <v>5.1920819859826883</v>
      </c>
      <c r="O147" s="19">
        <v>5.0961013450122499</v>
      </c>
    </row>
    <row r="148" spans="2:16" x14ac:dyDescent="0.25">
      <c r="B148" s="8" t="s">
        <v>78</v>
      </c>
      <c r="C148" s="18" t="e">
        <f>(C46/(C5*1.2))*360</f>
        <v>#REF!</v>
      </c>
      <c r="D148" s="18" t="e">
        <f>(D46/(D5*1.2))*360</f>
        <v>#REF!</v>
      </c>
      <c r="E148" s="18" t="e">
        <f>(E46/(E5*1.2))*360</f>
        <v>#REF!</v>
      </c>
      <c r="F148" s="18" t="e">
        <f>(F46/(F5*1.2))*360</f>
        <v>#REF!</v>
      </c>
      <c r="G148" s="18" t="e">
        <f>(G46/(G5*1.2))*360</f>
        <v>#REF!</v>
      </c>
      <c r="H148" s="18" t="e">
        <f>(H46/(H5*1.2))*360</f>
        <v>#REF!</v>
      </c>
      <c r="I148" s="18" t="e">
        <f>(I46/(I5*1.2))*360</f>
        <v>#REF!</v>
      </c>
      <c r="J148" s="18">
        <v>50.303540226438855</v>
      </c>
      <c r="K148" s="18">
        <v>49.277997300837185</v>
      </c>
      <c r="L148" s="18">
        <v>106.05114071745999</v>
      </c>
      <c r="M148" s="18">
        <v>88.032421478274983</v>
      </c>
      <c r="N148" s="18">
        <v>63.139242254960138</v>
      </c>
      <c r="O148" s="19">
        <v>107.05909048753306</v>
      </c>
    </row>
    <row r="149" spans="2:16" x14ac:dyDescent="0.25">
      <c r="B149" s="8" t="s">
        <v>79</v>
      </c>
      <c r="C149" s="18" t="e">
        <f>(C57/(C5*1.2))*360</f>
        <v>#REF!</v>
      </c>
      <c r="D149" s="18" t="e">
        <f>(D57/(D5*1.2))*360</f>
        <v>#REF!</v>
      </c>
      <c r="E149" s="18" t="e">
        <f>(E57/(E5*1.2))*360</f>
        <v>#REF!</v>
      </c>
      <c r="F149" s="18" t="e">
        <f>(F57/(F5*1.2))*360</f>
        <v>#REF!</v>
      </c>
      <c r="G149" s="18" t="e">
        <f>(G57/(G5*1.2))*360</f>
        <v>#REF!</v>
      </c>
      <c r="H149" s="18" t="e">
        <f>(H57/(H5*1.2))*360</f>
        <v>#REF!</v>
      </c>
      <c r="I149" s="18" t="e">
        <f>(I57/(I5*1.2))*360</f>
        <v>#REF!</v>
      </c>
      <c r="J149" s="18">
        <v>26.954495051412191</v>
      </c>
      <c r="K149" s="18">
        <v>40.129880554945714</v>
      </c>
      <c r="L149" s="18">
        <v>48.539096181479174</v>
      </c>
      <c r="M149" s="18">
        <v>55.889912167686759</v>
      </c>
      <c r="N149" s="18">
        <v>59.176998949453228</v>
      </c>
      <c r="O149" s="19">
        <v>130.57719231898167</v>
      </c>
      <c r="P149" s="80"/>
    </row>
    <row r="150" spans="2:16" x14ac:dyDescent="0.25">
      <c r="B150" s="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9"/>
    </row>
    <row r="151" spans="2:16" s="3" customFormat="1" x14ac:dyDescent="0.25">
      <c r="B151" s="66" t="s">
        <v>51</v>
      </c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8"/>
    </row>
    <row r="152" spans="2:16" x14ac:dyDescent="0.25">
      <c r="B152" s="4" t="s">
        <v>81</v>
      </c>
      <c r="C152" s="18" t="e">
        <f t="shared" ref="C152:H152" si="27">(C54/(C50+C51+C52+C53))*100</f>
        <v>#REF!</v>
      </c>
      <c r="D152" s="18" t="e">
        <f t="shared" si="27"/>
        <v>#REF!</v>
      </c>
      <c r="E152" s="18" t="e">
        <f t="shared" si="27"/>
        <v>#REF!</v>
      </c>
      <c r="F152" s="18" t="e">
        <f t="shared" si="27"/>
        <v>#REF!</v>
      </c>
      <c r="G152" s="18" t="e">
        <f t="shared" si="27"/>
        <v>#REF!</v>
      </c>
      <c r="H152" s="18" t="e">
        <f t="shared" si="27"/>
        <v>#REF!</v>
      </c>
      <c r="I152" s="18" t="e">
        <f>(I54/(I50+I51+I52+I53))*100</f>
        <v>#REF!</v>
      </c>
      <c r="J152" s="18">
        <v>70.141188379502367</v>
      </c>
      <c r="K152" s="18">
        <v>61.069334719600057</v>
      </c>
      <c r="L152" s="18">
        <v>48.145451528434428</v>
      </c>
      <c r="M152" s="18">
        <v>12.406064639531122</v>
      </c>
      <c r="N152" s="18">
        <v>13.896084150975996</v>
      </c>
      <c r="O152" s="19">
        <v>16.006059056232839</v>
      </c>
      <c r="P152" s="80"/>
    </row>
    <row r="153" spans="2:16" x14ac:dyDescent="0.25">
      <c r="B153" s="4" t="s">
        <v>83</v>
      </c>
      <c r="C153" s="18" t="e">
        <f>C22/(#REF!/1000000)</f>
        <v>#REF!</v>
      </c>
      <c r="D153" s="18" t="e">
        <f>D22/(#REF!/1000000)</f>
        <v>#REF!</v>
      </c>
      <c r="E153" s="18" t="e">
        <f>E22/(#REF!/1000000)</f>
        <v>#REF!</v>
      </c>
      <c r="F153" s="18" t="e">
        <f>F22/(#REF!/1000000)</f>
        <v>#REF!</v>
      </c>
      <c r="G153" s="18" t="e">
        <f>G22/(#REF!/1000000)</f>
        <v>#REF!</v>
      </c>
      <c r="H153" s="18" t="e">
        <f>H22/(#REF!/1000000)</f>
        <v>#REF!</v>
      </c>
      <c r="I153" s="18" t="e">
        <f>I22/(#REF!/1000000)</f>
        <v>#REF!</v>
      </c>
      <c r="J153" s="76">
        <v>32.310559960937724</v>
      </c>
      <c r="K153" s="76">
        <v>14.599147595763068</v>
      </c>
      <c r="L153" s="76">
        <v>13.51612192507149</v>
      </c>
      <c r="M153" s="76">
        <v>278.25646265788629</v>
      </c>
      <c r="N153" s="76">
        <v>147.56868634912516</v>
      </c>
      <c r="O153" s="78">
        <v>-583.70311283293915</v>
      </c>
    </row>
    <row r="154" spans="2:16" x14ac:dyDescent="0.25">
      <c r="B154" s="28" t="s">
        <v>82</v>
      </c>
      <c r="C154" s="25" t="e">
        <f>(C54/C22)*100</f>
        <v>#REF!</v>
      </c>
      <c r="D154" s="25" t="e">
        <f>(D54/D22)*100</f>
        <v>#REF!</v>
      </c>
      <c r="E154" s="25" t="e">
        <f>(E54/E22)*100</f>
        <v>#REF!</v>
      </c>
      <c r="F154" s="25" t="e">
        <f>(F54/F22)*100</f>
        <v>#REF!</v>
      </c>
      <c r="G154" s="25" t="e">
        <f>(G54/G22)*100</f>
        <v>#REF!</v>
      </c>
      <c r="H154" s="25" t="e">
        <f>(H54/H22)*100</f>
        <v>#REF!</v>
      </c>
      <c r="I154" s="25" t="e">
        <f>(I54/I22)*100</f>
        <v>#REF!</v>
      </c>
      <c r="J154" s="77">
        <v>1.0821760542932748</v>
      </c>
      <c r="K154" s="77">
        <v>1.1177344377684391</v>
      </c>
      <c r="L154" s="77">
        <v>1.2510592192637255</v>
      </c>
      <c r="M154" s="77">
        <v>0.22882157809778295</v>
      </c>
      <c r="N154" s="77">
        <v>0.26493119430669421</v>
      </c>
      <c r="O154" s="79">
        <v>-0.50522073097506726</v>
      </c>
    </row>
    <row r="155" spans="2:16" x14ac:dyDescent="0.25">
      <c r="H155" s="17"/>
      <c r="L155" s="2"/>
      <c r="M155" s="17"/>
      <c r="N155" s="17"/>
      <c r="O155" s="17"/>
    </row>
    <row r="156" spans="2:16" x14ac:dyDescent="0.25">
      <c r="B156" s="31" t="s">
        <v>52</v>
      </c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82"/>
    </row>
    <row r="157" spans="2:16" x14ac:dyDescent="0.25">
      <c r="B157" s="33" t="s">
        <v>73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83"/>
    </row>
    <row r="158" spans="2:16" x14ac:dyDescent="0.25">
      <c r="B158" s="33" t="s">
        <v>53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83"/>
    </row>
    <row r="159" spans="2:16" x14ac:dyDescent="0.25">
      <c r="B159" s="33" t="s">
        <v>63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83"/>
    </row>
    <row r="160" spans="2:16" x14ac:dyDescent="0.25">
      <c r="B160" s="33" t="s">
        <v>60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83"/>
    </row>
    <row r="161" spans="2:15" x14ac:dyDescent="0.25">
      <c r="B161" s="33" t="s">
        <v>54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83"/>
    </row>
    <row r="162" spans="2:15" x14ac:dyDescent="0.25">
      <c r="B162" s="33" t="s">
        <v>55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83"/>
    </row>
    <row r="163" spans="2:15" x14ac:dyDescent="0.25">
      <c r="B163" s="33" t="s">
        <v>56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83"/>
    </row>
    <row r="164" spans="2:15" x14ac:dyDescent="0.25">
      <c r="B164" s="33" t="s">
        <v>57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83"/>
    </row>
    <row r="165" spans="2:15" x14ac:dyDescent="0.25">
      <c r="B165" s="33" t="s">
        <v>58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83"/>
    </row>
    <row r="166" spans="2:15" x14ac:dyDescent="0.25">
      <c r="B166" s="35" t="s">
        <v>59</v>
      </c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84"/>
    </row>
    <row r="167" spans="2:15" x14ac:dyDescent="0.25">
      <c r="N167" s="17"/>
    </row>
    <row r="168" spans="2:15" x14ac:dyDescent="0.25">
      <c r="N168" s="17"/>
    </row>
    <row r="169" spans="2:15" x14ac:dyDescent="0.25">
      <c r="N169" s="17"/>
    </row>
    <row r="170" spans="2:15" x14ac:dyDescent="0.25">
      <c r="N170" s="17"/>
    </row>
    <row r="171" spans="2:15" x14ac:dyDescent="0.25">
      <c r="N171" s="17"/>
    </row>
    <row r="172" spans="2:15" x14ac:dyDescent="0.25">
      <c r="N172" s="17"/>
    </row>
    <row r="173" spans="2:15" x14ac:dyDescent="0.25">
      <c r="N173" s="17"/>
    </row>
    <row r="174" spans="2:15" x14ac:dyDescent="0.25">
      <c r="N174" s="17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 données &amp; 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FP-Consulting</dc:creator>
  <cp:lastModifiedBy>Anouar Hassoune</cp:lastModifiedBy>
  <cp:lastPrinted>2014-05-08T11:46:14Z</cp:lastPrinted>
  <dcterms:created xsi:type="dcterms:W3CDTF">2013-02-17T08:35:08Z</dcterms:created>
  <dcterms:modified xsi:type="dcterms:W3CDTF">2021-07-30T13:27:27Z</dcterms:modified>
</cp:coreProperties>
</file>